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obsgroup.sharepoint.com/sites/FinanciarAROBSGroup-IFRSTeam/Documente partajate/IFRS Team/Situatii financiare/Consolidare IFRS - working/2022/"/>
    </mc:Choice>
  </mc:AlternateContent>
  <xr:revisionPtr revIDLastSave="19" documentId="8_{6B609AFB-2F29-40A3-933B-17F110C46FEA}" xr6:coauthVersionLast="47" xr6:coauthVersionMax="47" xr10:uidLastSave="{F42C50C6-58A3-4063-913D-C233401AEE1F}"/>
  <bookViews>
    <workbookView xWindow="-108" yWindow="-108" windowWidth="23256" windowHeight="12576" activeTab="3" xr2:uid="{8CD77B09-326E-4FA2-9562-8CEF50FA91DC}"/>
  </bookViews>
  <sheets>
    <sheet name="SOFP" sheetId="5" r:id="rId1"/>
    <sheet name="SOCI" sheetId="6" r:id="rId2"/>
    <sheet name="SOCF" sheetId="7" r:id="rId3"/>
    <sheet name="SOCE" sheetId="8" r:id="rId4"/>
  </sheets>
  <definedNames>
    <definedName name="_xlnm._FilterDatabase" localSheetId="1" hidden="1">SOCI!$B$4:$D$42</definedName>
    <definedName name="_xlnm._FilterDatabase" localSheetId="0" hidden="1">SOFP!$B$4:$E$67</definedName>
    <definedName name="gy">SOFP!$C$33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D11" i="6"/>
  <c r="M41" i="8"/>
  <c r="B41" i="8"/>
  <c r="M40" i="8"/>
  <c r="O40" i="8" s="1"/>
  <c r="B40" i="8"/>
  <c r="M38" i="8"/>
  <c r="O38" i="8" s="1"/>
  <c r="M34" i="8"/>
  <c r="O34" i="8" s="1"/>
  <c r="M33" i="8"/>
  <c r="O33" i="8" s="1"/>
  <c r="M32" i="8"/>
  <c r="O32" i="8" s="1"/>
  <c r="M31" i="8"/>
  <c r="O31" i="8" s="1"/>
  <c r="M30" i="8"/>
  <c r="O30" i="8" s="1"/>
  <c r="M29" i="8"/>
  <c r="O29" i="8" s="1"/>
  <c r="M28" i="8"/>
  <c r="O28" i="8" s="1"/>
  <c r="M27" i="8"/>
  <c r="O27" i="8" s="1"/>
  <c r="M22" i="8"/>
  <c r="M21" i="8"/>
  <c r="O21" i="8" s="1"/>
  <c r="B39" i="8"/>
  <c r="M19" i="8"/>
  <c r="O19" i="8" s="1"/>
  <c r="B38" i="8"/>
  <c r="M18" i="8"/>
  <c r="O18" i="8" s="1"/>
  <c r="B37" i="8"/>
  <c r="B36" i="8"/>
  <c r="M16" i="8"/>
  <c r="O16" i="8" s="1"/>
  <c r="B35" i="8"/>
  <c r="M15" i="8"/>
  <c r="O15" i="8" s="1"/>
  <c r="B34" i="8"/>
  <c r="C14" i="8"/>
  <c r="M14" i="8" s="1"/>
  <c r="O14" i="8" s="1"/>
  <c r="B33" i="8"/>
  <c r="M13" i="8"/>
  <c r="O13" i="8" s="1"/>
  <c r="B32" i="8"/>
  <c r="M12" i="8"/>
  <c r="O12" i="8" s="1"/>
  <c r="B31" i="8"/>
  <c r="M11" i="8"/>
  <c r="O11" i="8" s="1"/>
  <c r="B30" i="8"/>
  <c r="M10" i="8"/>
  <c r="O10" i="8" s="1"/>
  <c r="B29" i="8"/>
  <c r="M9" i="8"/>
  <c r="O9" i="8" s="1"/>
  <c r="B28" i="8"/>
  <c r="M8" i="8"/>
  <c r="O8" i="8" s="1"/>
  <c r="B27" i="8"/>
  <c r="B26" i="8"/>
  <c r="L17" i="8" l="1"/>
  <c r="L23" i="8"/>
  <c r="D23" i="8"/>
  <c r="H5" i="8"/>
  <c r="L36" i="8"/>
  <c r="I35" i="8"/>
  <c r="I37" i="8"/>
  <c r="M37" i="8" s="1"/>
  <c r="O37" i="8" s="1"/>
  <c r="M17" i="8" l="1"/>
  <c r="O17" i="8" s="1"/>
  <c r="D42" i="8"/>
  <c r="G42" i="8"/>
  <c r="M35" i="8"/>
  <c r="O35" i="8" s="1"/>
  <c r="M39" i="8"/>
  <c r="O39" i="8" s="1"/>
  <c r="G5" i="8"/>
  <c r="N7" i="8"/>
  <c r="J7" i="8"/>
  <c r="M7" i="8" s="1"/>
  <c r="D5" i="6"/>
  <c r="M36" i="8"/>
  <c r="O36" i="8" s="1"/>
  <c r="J42" i="8" l="1"/>
  <c r="H23" i="8"/>
  <c r="I5" i="8"/>
  <c r="O7" i="8"/>
  <c r="I42" i="8"/>
  <c r="I23" i="8"/>
  <c r="N26" i="8"/>
  <c r="M20" i="8"/>
  <c r="O20" i="8" s="1"/>
  <c r="J5" i="8"/>
  <c r="C50" i="5"/>
  <c r="C5" i="6"/>
  <c r="J26" i="8"/>
  <c r="M26" i="8" s="1"/>
  <c r="E61" i="5"/>
  <c r="N5" i="8"/>
  <c r="G23" i="8"/>
  <c r="H42" i="8"/>
  <c r="D50" i="5"/>
  <c r="E50" i="5"/>
  <c r="C42" i="8"/>
  <c r="D5" i="8"/>
  <c r="L5" i="8"/>
  <c r="L42" i="8"/>
  <c r="D61" i="5"/>
  <c r="J23" i="8"/>
  <c r="E5" i="8"/>
  <c r="O26" i="8" l="1"/>
  <c r="C61" i="5"/>
  <c r="N23" i="8"/>
  <c r="N22" i="8"/>
  <c r="O22" i="8" s="1"/>
  <c r="C5" i="8"/>
  <c r="C23" i="8"/>
  <c r="E23" i="8"/>
  <c r="N41" i="8"/>
  <c r="O41" i="8" s="1"/>
  <c r="E63" i="5"/>
  <c r="D63" i="5"/>
  <c r="N42" i="8"/>
  <c r="E42" i="8" l="1"/>
  <c r="D38" i="5"/>
  <c r="C63" i="5"/>
  <c r="D41" i="5" l="1"/>
  <c r="F23" i="8"/>
  <c r="D17" i="6"/>
  <c r="C17" i="6"/>
  <c r="D65" i="5" l="1"/>
  <c r="M23" i="8"/>
  <c r="D23" i="6"/>
  <c r="C23" i="6"/>
  <c r="E38" i="5"/>
  <c r="F5" i="8"/>
  <c r="M5" i="8" s="1"/>
  <c r="O5" i="8" s="1"/>
  <c r="F42" i="8"/>
  <c r="C38" i="5"/>
  <c r="C41" i="5" s="1"/>
  <c r="C65" i="5" s="1"/>
  <c r="E41" i="5" l="1"/>
  <c r="C28" i="6"/>
  <c r="M42" i="8"/>
  <c r="O23" i="8"/>
  <c r="D28" i="6"/>
  <c r="E18" i="5"/>
  <c r="E65" i="5" l="1"/>
  <c r="D32" i="6"/>
  <c r="O42" i="8"/>
  <c r="C32" i="6"/>
  <c r="C18" i="5"/>
  <c r="D18" i="5" l="1"/>
  <c r="C11" i="5" l="1"/>
  <c r="C22" i="5" s="1"/>
  <c r="E11" i="5"/>
  <c r="D11" i="5"/>
  <c r="D22" i="5" l="1"/>
  <c r="E22" i="5"/>
</calcChain>
</file>

<file path=xl/sharedStrings.xml><?xml version="1.0" encoding="utf-8"?>
<sst xmlns="http://schemas.openxmlformats.org/spreadsheetml/2006/main" count="160" uniqueCount="135">
  <si>
    <t>Consolidat</t>
  </si>
  <si>
    <t>Fond comercial</t>
  </si>
  <si>
    <t>Alte imobilizari necorporale</t>
  </si>
  <si>
    <t>Imobilizari corporale</t>
  </si>
  <si>
    <t>Active aferente drepturilor de utilizare a activelor luate în leasing</t>
  </si>
  <si>
    <t>Imobilizari financiare</t>
  </si>
  <si>
    <t>Impozit amanat</t>
  </si>
  <si>
    <t>Total active imobilizate</t>
  </si>
  <si>
    <t>Stocuri</t>
  </si>
  <si>
    <t>Creante comerciale si alte creante</t>
  </si>
  <si>
    <t>Cheltuieli in avans</t>
  </si>
  <si>
    <t>Investitii pe termen scurt</t>
  </si>
  <si>
    <t>Numerar si echivalente</t>
  </si>
  <si>
    <t>Total active circulante</t>
  </si>
  <si>
    <t>Total active</t>
  </si>
  <si>
    <t>Capital social</t>
  </si>
  <si>
    <t>Ajustari ale capitalului social la hiperinflatie</t>
  </si>
  <si>
    <t>Prime de emisiune</t>
  </si>
  <si>
    <t>Rezerve legale</t>
  </si>
  <si>
    <t>Alte rezerve</t>
  </si>
  <si>
    <t>Actiuni proprii</t>
  </si>
  <si>
    <t>Castiguri legate de instrumentele de capitaluri proprii</t>
  </si>
  <si>
    <t>Alte elemente de capitaluri proprii</t>
  </si>
  <si>
    <t>Rezultat reportat</t>
  </si>
  <si>
    <t>Rezultat curent</t>
  </si>
  <si>
    <t>Repartizarea profitului</t>
  </si>
  <si>
    <t>Rezultatul reportat provenit din adoptarea pentru prima dată a IAS 29</t>
  </si>
  <si>
    <t>Rezultatul reportat provenit din trecerea la aplicarea IFRS, mai puțin IAS 29</t>
  </si>
  <si>
    <t>Diferente de conversie din consolidare</t>
  </si>
  <si>
    <t>Total capitaluri</t>
  </si>
  <si>
    <t>Interese minoritare - rezultat curent</t>
  </si>
  <si>
    <t>Interese minoritare - capitaluri</t>
  </si>
  <si>
    <t>Total capitaluri proprii</t>
  </si>
  <si>
    <t>Împrumuturi din emisiuni de obligațiuni</t>
  </si>
  <si>
    <t>Datorii leasing</t>
  </si>
  <si>
    <t>Împrumuturi bancare</t>
  </si>
  <si>
    <t>Datorii comerciale si alte datorii</t>
  </si>
  <si>
    <t>Venituri in avans</t>
  </si>
  <si>
    <t>Subventii</t>
  </si>
  <si>
    <t>Provizioane</t>
  </si>
  <si>
    <t>Datorii privind impozitul pe profit amanat</t>
  </si>
  <si>
    <t>Total datorii pe termen lung</t>
  </si>
  <si>
    <t>Dividende de plata</t>
  </si>
  <si>
    <t>Datorii privind impozitul</t>
  </si>
  <si>
    <t>Total datorii pe termen scurt</t>
  </si>
  <si>
    <t>Total datorii</t>
  </si>
  <si>
    <t>Total capitaluri si datorii</t>
  </si>
  <si>
    <t>Active aferente participatiilor detinute in vederea vanzarii</t>
  </si>
  <si>
    <t>Interese minoritare</t>
  </si>
  <si>
    <t>Datorii aferente paricipatiilor detinute in vederea vanzarii</t>
  </si>
  <si>
    <t>Cifra de afaceri:</t>
  </si>
  <si>
    <t>Venituri din servicii software</t>
  </si>
  <si>
    <t>Venituri din produse software</t>
  </si>
  <si>
    <t>Venituri din distributia marfurilor</t>
  </si>
  <si>
    <t>Alte servicii</t>
  </si>
  <si>
    <t>Total cost al vanzarii:</t>
  </si>
  <si>
    <t>Costul vanzarilor din servicii software</t>
  </si>
  <si>
    <t>Costul vanzarilor din produse software</t>
  </si>
  <si>
    <t>Costul distributiei de marfuri</t>
  </si>
  <si>
    <t>Costul vanzarii altor servicii</t>
  </si>
  <si>
    <t>Marja  bruta</t>
  </si>
  <si>
    <t>Cheltuieli de vanzari si marketing</t>
  </si>
  <si>
    <t>Cheltuieli generale si de administratie</t>
  </si>
  <si>
    <t>Alte venituri / (cheltuieli) din exploatare, net</t>
  </si>
  <si>
    <t>Profit operational</t>
  </si>
  <si>
    <t>Venituri / (cheltuieli) financiare, net</t>
  </si>
  <si>
    <t>Profit brut</t>
  </si>
  <si>
    <t>Impozit pe profit</t>
  </si>
  <si>
    <t>Profit net</t>
  </si>
  <si>
    <t>Alte elemente ale rezultatului global</t>
  </si>
  <si>
    <t>Diferente de curs din translatare</t>
  </si>
  <si>
    <t>aferent societatii mama</t>
  </si>
  <si>
    <t>aferent intereselor minoritare</t>
  </si>
  <si>
    <t>Venituri din subventii</t>
  </si>
  <si>
    <t>Venituri din actiuni detinute la entitati afiliate</t>
  </si>
  <si>
    <t>Profit/(pierdere) aferente participatiilor detinute in vederea vanzarii</t>
  </si>
  <si>
    <t xml:space="preserve">Fluxuri de numerar din activitati de exploatare:  </t>
  </si>
  <si>
    <t>Ajustari pentru:</t>
  </si>
  <si>
    <t>Profit din exploatare inainte de variatia capitalului circulant</t>
  </si>
  <si>
    <t>Numerar generat din exploatare</t>
  </si>
  <si>
    <t>Impozit pe profit platit</t>
  </si>
  <si>
    <t xml:space="preserve">Numerar net din activitati de exploatare       </t>
  </si>
  <si>
    <t xml:space="preserve">Fluxuri de numerar din activitati de investitie:  </t>
  </si>
  <si>
    <t>Plati pentru achizitionarea de filiale, mai putin numerar achizitionat</t>
  </si>
  <si>
    <t>Împrumuturi (acordate)/restituite și achiziții de acțiuni la entități afiliate</t>
  </si>
  <si>
    <t>Achizitii de fond comercial</t>
  </si>
  <si>
    <t>Achizitii de imobilizari corporale si necorporale</t>
  </si>
  <si>
    <t>(Achiziție)/Vânzare de acțiuni proprii</t>
  </si>
  <si>
    <t>Alte investitii in active financiare</t>
  </si>
  <si>
    <t>Incasari din dividende/investitii financiare cedate</t>
  </si>
  <si>
    <t>Numerar net din activitati de investitie</t>
  </si>
  <si>
    <t>Fluxuri de numerar din activitati de finantare:</t>
  </si>
  <si>
    <t>Incasari din emisiunea de actiuni</t>
  </si>
  <si>
    <t>Încasare/(Rambursare) de imprumuturi bancare</t>
  </si>
  <si>
    <t>Plata datoriilor aferente leasing-ului financiar</t>
  </si>
  <si>
    <t>Dividende platite / primite</t>
  </si>
  <si>
    <t>Numerar net din activitati de finantare</t>
  </si>
  <si>
    <t>Cresterea neta a numerarului si echivalentelor de numerar</t>
  </si>
  <si>
    <t>Numerar si echivalente de numerar la inceputul exercitiului financiar</t>
  </si>
  <si>
    <t>Numerar si echivalentele de numerar la sfarsitul exercitiului financiar</t>
  </si>
  <si>
    <t>Consolidate</t>
  </si>
  <si>
    <t>Rezerve legale si alte rezerve</t>
  </si>
  <si>
    <t>Rezultatul reportat provenit din adoptarea pentru prima dată a IFRS</t>
  </si>
  <si>
    <t xml:space="preserve">Interese minoritare </t>
  </si>
  <si>
    <t>Rezultatul exercitiului</t>
  </si>
  <si>
    <t>Majorare capital social</t>
  </si>
  <si>
    <t>Beneficii acordate angajaţilor sub forma instrumentelor de capitaluri proprii</t>
  </si>
  <si>
    <t>Constituire/(incorporare) prime de emisiune</t>
  </si>
  <si>
    <t>Constituire rezerve legale</t>
  </si>
  <si>
    <t>Incorporare alte rezerve</t>
  </si>
  <si>
    <t>Rascumparare actiuni proprii</t>
  </si>
  <si>
    <t>Vanzare actiuni proprii</t>
  </si>
  <si>
    <t>Diferente de conversie</t>
  </si>
  <si>
    <t>Subscriere la capitalul social</t>
  </si>
  <si>
    <t>Rezultat reportat din corectarea erorilor contabile</t>
  </si>
  <si>
    <t>Repartizare dividende</t>
  </si>
  <si>
    <t>Cheltuieli cu amortizarea</t>
  </si>
  <si>
    <t>Cheltuieli privind activele cedate</t>
  </si>
  <si>
    <t>Venituri din vanzarea activelor</t>
  </si>
  <si>
    <t>Beneficii acordate angajaților SOP</t>
  </si>
  <si>
    <t>Ajustari pentru deprecierea stocurilor</t>
  </si>
  <si>
    <t>Ajustari pentru deprecierea creantelor</t>
  </si>
  <si>
    <t>Cheltuieli (+)/Venituri (-) aferente provizioanelor pentru riscuri şi cheltuieli</t>
  </si>
  <si>
    <t>Cheltuieli privind dobanzile si alte costuri financiare</t>
  </si>
  <si>
    <t>Venituri din dobanda si alte venituri financiare</t>
  </si>
  <si>
    <t>Cheltuieli/(Venituri) aferente ajustarilor de valoare aferente imobilizărilor corporale si necorporale</t>
  </si>
  <si>
    <t>Venit din dividende/investitii financiare cedate</t>
  </si>
  <si>
    <t>Corectii de erori si ajustari rezultat reportat</t>
  </si>
  <si>
    <t xml:space="preserve">Variatia soldurilor conturilor de creante comerciale si alte creante </t>
  </si>
  <si>
    <t>Variatia soldurilor conturilor de stocuri</t>
  </si>
  <si>
    <t>Variatia soldurilor conturilor de datorii comerciale si alte datorii</t>
  </si>
  <si>
    <t>Variatia soldurilor conturilor de cheltuieli în avans</t>
  </si>
  <si>
    <t>Variatia soldurilor conturilor de venituri în avans</t>
  </si>
  <si>
    <t>Dobânzi plătite</t>
  </si>
  <si>
    <t>Dobânzi încasate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</si>
</sst>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i/>
      <sz val="8"/>
      <color rgb="FFFF0000"/>
      <name val="Tahoma"/>
      <family val="2"/>
    </font>
    <font>
      <b/>
      <sz val="8"/>
      <color rgb="FFFF0000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0" xfId="0" applyFont="1"/>
    <xf numFmtId="0" fontId="4" fillId="0" borderId="0" xfId="0" applyFont="1"/>
    <xf numFmtId="15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165" fontId="3" fillId="0" borderId="0" xfId="1" applyNumberFormat="1" applyFont="1" applyFill="1"/>
    <xf numFmtId="165" fontId="0" fillId="0" borderId="0" xfId="1" applyNumberFormat="1" applyFont="1" applyFill="1"/>
    <xf numFmtId="165" fontId="4" fillId="0" borderId="0" xfId="1" applyNumberFormat="1" applyFont="1" applyFill="1"/>
    <xf numFmtId="165" fontId="2" fillId="2" borderId="0" xfId="1" applyNumberFormat="1" applyFont="1" applyFill="1" applyAlignment="1">
      <alignment horizontal="center" vertical="center" wrapText="1"/>
    </xf>
    <xf numFmtId="15" fontId="3" fillId="0" borderId="2" xfId="0" applyNumberFormat="1" applyFont="1" applyBorder="1"/>
    <xf numFmtId="165" fontId="3" fillId="0" borderId="2" xfId="1" applyNumberFormat="1" applyFont="1" applyBorder="1"/>
    <xf numFmtId="15" fontId="0" fillId="0" borderId="0" xfId="0" applyNumberFormat="1"/>
    <xf numFmtId="165" fontId="0" fillId="0" borderId="0" xfId="1" applyNumberFormat="1" applyFont="1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15" fontId="2" fillId="2" borderId="5" xfId="0" applyNumberFormat="1" applyFont="1" applyFill="1" applyBorder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49" fontId="0" fillId="0" borderId="0" xfId="0" applyNumberFormat="1"/>
    <xf numFmtId="15" fontId="3" fillId="0" borderId="0" xfId="0" applyNumberFormat="1" applyFo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 applyFill="1" applyBorder="1"/>
    <xf numFmtId="165" fontId="1" fillId="0" borderId="0" xfId="1" applyNumberFormat="1" applyFont="1"/>
    <xf numFmtId="165" fontId="3" fillId="0" borderId="0" xfId="1" applyNumberFormat="1" applyFont="1"/>
    <xf numFmtId="165" fontId="0" fillId="0" borderId="5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Fill="1" applyBorder="1"/>
    <xf numFmtId="165" fontId="3" fillId="0" borderId="6" xfId="1" applyNumberFormat="1" applyFont="1" applyBorder="1"/>
    <xf numFmtId="165" fontId="1" fillId="0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5" fontId="5" fillId="0" borderId="0" xfId="1" applyNumberFormat="1" applyFont="1" applyBorder="1"/>
    <xf numFmtId="165" fontId="5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5" xfId="1" applyNumberFormat="1" applyFont="1" applyBorder="1"/>
    <xf numFmtId="9" fontId="0" fillId="0" borderId="0" xfId="2" applyFont="1"/>
    <xf numFmtId="165" fontId="3" fillId="0" borderId="5" xfId="1" applyNumberFormat="1" applyFont="1" applyFill="1" applyBorder="1"/>
    <xf numFmtId="9" fontId="3" fillId="0" borderId="0" xfId="2" applyFont="1"/>
    <xf numFmtId="0" fontId="5" fillId="0" borderId="0" xfId="0" applyFont="1"/>
    <xf numFmtId="165" fontId="7" fillId="0" borderId="0" xfId="1" applyNumberFormat="1" applyFont="1" applyFill="1"/>
    <xf numFmtId="165" fontId="4" fillId="0" borderId="0" xfId="1" applyNumberFormat="1" applyFont="1"/>
    <xf numFmtId="165" fontId="4" fillId="0" borderId="0" xfId="1" applyNumberFormat="1" applyFont="1" applyAlignment="1">
      <alignment wrapText="1"/>
    </xf>
    <xf numFmtId="165" fontId="2" fillId="2" borderId="0" xfId="1" applyNumberFormat="1" applyFont="1" applyFill="1" applyAlignment="1">
      <alignment horizontal="center" vertical="center"/>
    </xf>
    <xf numFmtId="15" fontId="5" fillId="0" borderId="0" xfId="0" applyNumberFormat="1" applyFont="1"/>
    <xf numFmtId="0" fontId="0" fillId="0" borderId="0" xfId="0" applyFont="1"/>
    <xf numFmtId="0" fontId="3" fillId="0" borderId="0" xfId="0" applyFont="1" applyBorder="1"/>
    <xf numFmtId="165" fontId="0" fillId="0" borderId="7" xfId="1" applyNumberFormat="1" applyFont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15" fontId="2" fillId="2" borderId="7" xfId="0" applyNumberFormat="1" applyFont="1" applyFill="1" applyBorder="1" applyAlignment="1">
      <alignment horizontal="center" vertical="center"/>
    </xf>
    <xf numFmtId="165" fontId="3" fillId="0" borderId="8" xfId="1" applyNumberFormat="1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0" fillId="0" borderId="10" xfId="1" applyNumberFormat="1" applyFont="1" applyBorder="1"/>
    <xf numFmtId="165" fontId="0" fillId="0" borderId="7" xfId="1" applyNumberFormat="1" applyFont="1" applyFill="1" applyBorder="1"/>
    <xf numFmtId="165" fontId="1" fillId="0" borderId="7" xfId="1" applyNumberFormat="1" applyFont="1" applyFill="1" applyBorder="1"/>
    <xf numFmtId="165" fontId="3" fillId="0" borderId="8" xfId="1" applyNumberFormat="1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0" fillId="0" borderId="0" xfId="0" applyBorder="1"/>
    <xf numFmtId="0" fontId="6" fillId="0" borderId="0" xfId="0" applyFont="1" applyBorder="1"/>
    <xf numFmtId="165" fontId="1" fillId="0" borderId="5" xfId="1" applyNumberFormat="1" applyFont="1" applyBorder="1"/>
    <xf numFmtId="0" fontId="0" fillId="0" borderId="12" xfId="0" applyBorder="1"/>
    <xf numFmtId="165" fontId="0" fillId="0" borderId="1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240B-77BE-4288-A6F2-8C7BD2B32E9F}">
  <dimension ref="A1:HF66"/>
  <sheetViews>
    <sheetView zoomScale="120" zoomScaleNormal="120" workbookViewId="0">
      <pane xSplit="2" ySplit="4" topLeftCell="C5" activePane="bottomRight" state="frozen"/>
      <selection pane="topRight"/>
      <selection pane="bottomLeft"/>
      <selection pane="bottomRight" activeCell="C1" sqref="C1:C1048576"/>
    </sheetView>
  </sheetViews>
  <sheetFormatPr defaultColWidth="9.28515625" defaultRowHeight="10.199999999999999" x14ac:dyDescent="0.2"/>
  <cols>
    <col min="1" max="1" width="2.28515625" style="26" customWidth="1"/>
    <col min="2" max="2" width="66.140625" style="65" bestFit="1" customWidth="1"/>
    <col min="3" max="3" width="15.28515625" style="24" bestFit="1" customWidth="1"/>
    <col min="4" max="4" width="17.42578125" style="24" bestFit="1" customWidth="1"/>
    <col min="5" max="5" width="15.28515625" style="24" bestFit="1" customWidth="1"/>
    <col min="6" max="6" width="14.7109375" style="26" customWidth="1"/>
    <col min="7" max="7" width="11.42578125" style="24" bestFit="1" customWidth="1"/>
    <col min="8" max="8" width="11.7109375" style="24" bestFit="1" customWidth="1"/>
    <col min="9" max="9" width="5.28515625" style="24" bestFit="1" customWidth="1"/>
    <col min="10" max="10" width="11.7109375" style="24" bestFit="1" customWidth="1"/>
    <col min="11" max="11" width="13.7109375" style="24" bestFit="1" customWidth="1"/>
    <col min="12" max="12" width="13.42578125" style="24" bestFit="1" customWidth="1"/>
    <col min="13" max="13" width="15.42578125" style="30" bestFit="1" customWidth="1"/>
    <col min="14" max="14" width="13.7109375" style="24" bestFit="1" customWidth="1"/>
    <col min="15" max="15" width="13.42578125" style="24" bestFit="1" customWidth="1"/>
    <col min="16" max="17" width="13.7109375" style="24" bestFit="1" customWidth="1"/>
    <col min="18" max="18" width="12.7109375" style="24" bestFit="1" customWidth="1"/>
    <col min="19" max="19" width="13.7109375" style="24" bestFit="1" customWidth="1"/>
    <col min="20" max="16384" width="9.28515625" style="24"/>
  </cols>
  <sheetData>
    <row r="1" spans="1:19" customFormat="1" x14ac:dyDescent="0.2">
      <c r="A1" s="10"/>
      <c r="C1" s="65"/>
      <c r="D1" s="65"/>
      <c r="E1" s="65"/>
      <c r="M1" s="5"/>
    </row>
    <row r="2" spans="1:19" customFormat="1" x14ac:dyDescent="0.2">
      <c r="A2" s="10"/>
      <c r="C2" s="65"/>
      <c r="D2" s="65"/>
      <c r="E2" s="65"/>
      <c r="M2" s="5"/>
    </row>
    <row r="3" spans="1:19" s="5" customFormat="1" x14ac:dyDescent="0.2">
      <c r="A3" s="9"/>
      <c r="C3" s="50" t="s">
        <v>0</v>
      </c>
      <c r="D3" s="50"/>
      <c r="E3" s="50"/>
    </row>
    <row r="4" spans="1:19" s="15" customFormat="1" x14ac:dyDescent="0.2">
      <c r="A4" s="10"/>
      <c r="C4" s="55">
        <v>44926</v>
      </c>
      <c r="D4" s="55">
        <v>44561</v>
      </c>
      <c r="E4" s="55">
        <v>44196</v>
      </c>
      <c r="F4" s="21"/>
      <c r="G4" s="5"/>
      <c r="L4" s="22"/>
      <c r="M4" s="23"/>
      <c r="O4" s="22"/>
      <c r="R4" s="22"/>
    </row>
    <row r="5" spans="1:19" s="16" customFormat="1" x14ac:dyDescent="0.2">
      <c r="A5" s="10"/>
      <c r="B5" t="s">
        <v>1</v>
      </c>
      <c r="C5" s="51">
        <v>57763287.798610918</v>
      </c>
      <c r="D5" s="51">
        <v>12285869.158517525</v>
      </c>
      <c r="E5" s="51">
        <v>775382.34687000001</v>
      </c>
      <c r="F5" s="26"/>
      <c r="G5" s="24"/>
      <c r="M5" s="27"/>
    </row>
    <row r="6" spans="1:19" s="16" customFormat="1" x14ac:dyDescent="0.2">
      <c r="A6" s="10"/>
      <c r="B6" t="s">
        <v>2</v>
      </c>
      <c r="C6" s="51">
        <v>93318426.704641327</v>
      </c>
      <c r="D6" s="51">
        <v>28487393.862466663</v>
      </c>
      <c r="E6" s="51">
        <v>21076780.649166662</v>
      </c>
      <c r="F6" s="26"/>
      <c r="G6" s="24"/>
      <c r="M6" s="28"/>
    </row>
    <row r="7" spans="1:19" s="16" customFormat="1" x14ac:dyDescent="0.2">
      <c r="A7" s="10"/>
      <c r="B7" t="s">
        <v>3</v>
      </c>
      <c r="C7" s="51">
        <v>19626076.524964545</v>
      </c>
      <c r="D7" s="51">
        <v>9044893.5262477212</v>
      </c>
      <c r="E7" s="51">
        <v>7798288.1747261779</v>
      </c>
      <c r="F7" s="26"/>
      <c r="G7" s="24"/>
      <c r="M7" s="28"/>
    </row>
    <row r="8" spans="1:19" s="16" customFormat="1" x14ac:dyDescent="0.2">
      <c r="A8" s="10"/>
      <c r="B8" t="s">
        <v>4</v>
      </c>
      <c r="C8" s="51">
        <v>12170189.028654113</v>
      </c>
      <c r="D8" s="51">
        <v>12146933.051563898</v>
      </c>
      <c r="E8" s="51">
        <v>15764219.358735565</v>
      </c>
      <c r="F8" s="26"/>
      <c r="G8" s="24"/>
      <c r="M8" s="28"/>
    </row>
    <row r="9" spans="1:19" s="10" customFormat="1" x14ac:dyDescent="0.2">
      <c r="B9" t="s">
        <v>5</v>
      </c>
      <c r="C9" s="60">
        <v>5359101.2037800057</v>
      </c>
      <c r="D9" s="60">
        <v>1799533.8788194777</v>
      </c>
      <c r="E9" s="60">
        <v>1853917.5252979998</v>
      </c>
      <c r="G9" s="26"/>
      <c r="K9" s="16"/>
      <c r="L9" s="16"/>
      <c r="M9" s="28"/>
      <c r="N9" s="16"/>
      <c r="O9" s="16"/>
      <c r="P9" s="16"/>
      <c r="Q9" s="16"/>
      <c r="R9" s="16"/>
      <c r="S9" s="16"/>
    </row>
    <row r="10" spans="1:19" s="16" customFormat="1" x14ac:dyDescent="0.2">
      <c r="A10" s="10"/>
      <c r="B10" t="s">
        <v>6</v>
      </c>
      <c r="C10" s="51">
        <v>3131036.3331384002</v>
      </c>
      <c r="D10" s="51">
        <v>2175592.9920240883</v>
      </c>
      <c r="E10" s="51">
        <v>1930226.9713158689</v>
      </c>
      <c r="F10" s="26"/>
      <c r="G10" s="24"/>
      <c r="M10" s="28"/>
    </row>
    <row r="11" spans="1:19" s="28" customFormat="1" ht="10.8" thickBot="1" x14ac:dyDescent="0.25">
      <c r="A11" s="9"/>
      <c r="B11" s="1" t="s">
        <v>7</v>
      </c>
      <c r="C11" s="56">
        <f t="shared" ref="C11:E11" si="0">SUM(C5:C10)</f>
        <v>191368117.59378928</v>
      </c>
      <c r="D11" s="56">
        <f t="shared" si="0"/>
        <v>65940216.469639376</v>
      </c>
      <c r="E11" s="56">
        <f t="shared" si="0"/>
        <v>49198815.026112273</v>
      </c>
      <c r="F11" s="31"/>
      <c r="G11" s="30"/>
      <c r="K11" s="16"/>
      <c r="L11" s="16"/>
      <c r="N11" s="16"/>
      <c r="O11" s="16"/>
      <c r="P11" s="16"/>
      <c r="Q11" s="16"/>
      <c r="R11" s="16"/>
      <c r="S11" s="16"/>
    </row>
    <row r="12" spans="1:19" s="16" customFormat="1" ht="10.8" thickTop="1" x14ac:dyDescent="0.2">
      <c r="A12" s="10"/>
      <c r="B12"/>
      <c r="C12" s="51"/>
      <c r="D12" s="51"/>
      <c r="E12" s="51"/>
      <c r="F12" s="26"/>
      <c r="G12" s="24"/>
      <c r="M12" s="28"/>
    </row>
    <row r="13" spans="1:19" s="10" customFormat="1" x14ac:dyDescent="0.2">
      <c r="B13" t="s">
        <v>8</v>
      </c>
      <c r="C13" s="60">
        <v>8922718.4401764683</v>
      </c>
      <c r="D13" s="60">
        <v>4024188.6553697805</v>
      </c>
      <c r="E13" s="60">
        <v>4191265.3962207977</v>
      </c>
      <c r="G13" s="26"/>
      <c r="K13" s="16"/>
      <c r="L13" s="16"/>
      <c r="M13" s="28"/>
      <c r="N13" s="16"/>
      <c r="O13" s="16"/>
      <c r="P13" s="16"/>
      <c r="Q13" s="16"/>
      <c r="R13" s="16"/>
      <c r="S13" s="16"/>
    </row>
    <row r="14" spans="1:19" s="10" customFormat="1" x14ac:dyDescent="0.2">
      <c r="B14" t="s">
        <v>9</v>
      </c>
      <c r="C14" s="60">
        <v>92660384.047476783</v>
      </c>
      <c r="D14" s="60">
        <v>63529693.104243778</v>
      </c>
      <c r="E14" s="60">
        <v>64725268.594735302</v>
      </c>
      <c r="G14" s="26"/>
      <c r="K14" s="16"/>
      <c r="L14" s="16"/>
      <c r="M14" s="28"/>
      <c r="N14" s="16"/>
      <c r="O14" s="16"/>
      <c r="P14" s="16"/>
      <c r="Q14" s="16"/>
      <c r="R14" s="16"/>
      <c r="S14" s="16"/>
    </row>
    <row r="15" spans="1:19" s="10" customFormat="1" x14ac:dyDescent="0.2">
      <c r="B15" t="s">
        <v>10</v>
      </c>
      <c r="C15" s="60">
        <v>1946613.6574605901</v>
      </c>
      <c r="D15" s="60">
        <v>1824158.9216757962</v>
      </c>
      <c r="E15" s="60">
        <v>1188815.7135379999</v>
      </c>
      <c r="G15" s="26"/>
      <c r="K15" s="16"/>
      <c r="L15" s="16"/>
      <c r="M15" s="28"/>
      <c r="N15" s="16"/>
      <c r="O15" s="16"/>
      <c r="P15" s="16"/>
      <c r="Q15" s="16"/>
      <c r="R15" s="16"/>
      <c r="S15" s="16"/>
    </row>
    <row r="16" spans="1:19" s="10" customFormat="1" x14ac:dyDescent="0.2">
      <c r="B16" t="s">
        <v>11</v>
      </c>
      <c r="C16" s="60">
        <v>523374.61</v>
      </c>
      <c r="D16" s="60">
        <v>0</v>
      </c>
      <c r="E16" s="60">
        <v>0</v>
      </c>
      <c r="G16" s="26"/>
      <c r="K16" s="16"/>
      <c r="L16" s="16"/>
      <c r="M16" s="28"/>
      <c r="N16" s="16"/>
      <c r="O16" s="16"/>
      <c r="P16" s="16"/>
      <c r="Q16" s="16"/>
      <c r="R16" s="16"/>
      <c r="S16" s="16"/>
    </row>
    <row r="17" spans="1:19" s="10" customFormat="1" x14ac:dyDescent="0.2">
      <c r="B17" t="s">
        <v>12</v>
      </c>
      <c r="C17" s="60">
        <v>101373631.31305167</v>
      </c>
      <c r="D17" s="60">
        <v>102212824.15217438</v>
      </c>
      <c r="E17" s="60">
        <v>46401178.425345175</v>
      </c>
      <c r="G17" s="26"/>
      <c r="K17" s="16"/>
      <c r="L17" s="16"/>
      <c r="M17" s="28"/>
      <c r="N17" s="16"/>
      <c r="O17" s="16"/>
      <c r="P17" s="16"/>
      <c r="Q17" s="16"/>
      <c r="R17" s="16"/>
      <c r="S17" s="16"/>
    </row>
    <row r="18" spans="1:19" s="28" customFormat="1" ht="10.8" thickBot="1" x14ac:dyDescent="0.25">
      <c r="A18" s="9"/>
      <c r="B18" s="1" t="s">
        <v>13</v>
      </c>
      <c r="C18" s="56">
        <f t="shared" ref="C18:E18" si="1">SUM(C13:C17)</f>
        <v>205426722.06816551</v>
      </c>
      <c r="D18" s="56">
        <f t="shared" si="1"/>
        <v>171590864.83346373</v>
      </c>
      <c r="E18" s="56">
        <f t="shared" si="1"/>
        <v>116506528.12983927</v>
      </c>
      <c r="F18" s="31"/>
      <c r="G18" s="30"/>
      <c r="K18" s="16"/>
      <c r="L18" s="16"/>
      <c r="N18" s="16"/>
      <c r="O18" s="16"/>
      <c r="P18" s="16"/>
      <c r="Q18" s="16"/>
      <c r="R18" s="16"/>
      <c r="S18" s="16"/>
    </row>
    <row r="19" spans="1:19" s="16" customFormat="1" ht="10.8" thickTop="1" x14ac:dyDescent="0.2">
      <c r="A19" s="10"/>
      <c r="B19"/>
      <c r="C19" s="51"/>
      <c r="D19" s="51"/>
      <c r="E19" s="51"/>
      <c r="F19" s="26"/>
      <c r="G19" s="24"/>
      <c r="M19" s="28"/>
    </row>
    <row r="20" spans="1:19" s="16" customFormat="1" x14ac:dyDescent="0.2">
      <c r="A20" s="10"/>
      <c r="B20" t="s">
        <v>47</v>
      </c>
      <c r="C20" s="51">
        <v>0</v>
      </c>
      <c r="D20" s="51">
        <v>-2898012.7669610046</v>
      </c>
      <c r="E20" s="51">
        <v>-295556.58224200085</v>
      </c>
      <c r="F20" s="26"/>
      <c r="G20" s="24"/>
      <c r="M20" s="28"/>
    </row>
    <row r="21" spans="1:19" s="16" customFormat="1" x14ac:dyDescent="0.2">
      <c r="A21" s="10"/>
      <c r="B21"/>
      <c r="C21" s="51"/>
      <c r="D21" s="51"/>
      <c r="E21" s="51"/>
      <c r="F21" s="26"/>
      <c r="G21" s="24"/>
      <c r="M21" s="28"/>
    </row>
    <row r="22" spans="1:19" s="28" customFormat="1" ht="10.8" thickBot="1" x14ac:dyDescent="0.25">
      <c r="A22" s="9"/>
      <c r="B22" s="2" t="s">
        <v>14</v>
      </c>
      <c r="C22" s="57">
        <f t="shared" ref="C22:E22" si="2">C11+C18+C20</f>
        <v>396794839.66195476</v>
      </c>
      <c r="D22" s="57">
        <f>D11+D18+D20</f>
        <v>234633068.53614208</v>
      </c>
      <c r="E22" s="57">
        <f t="shared" si="2"/>
        <v>165409786.57370955</v>
      </c>
      <c r="F22" s="31"/>
      <c r="G22" s="30"/>
      <c r="K22" s="16"/>
      <c r="L22" s="16"/>
      <c r="N22" s="16"/>
      <c r="O22" s="16"/>
      <c r="P22" s="16"/>
      <c r="Q22" s="16"/>
      <c r="R22" s="16"/>
      <c r="S22" s="16"/>
    </row>
    <row r="23" spans="1:19" s="16" customFormat="1" x14ac:dyDescent="0.2">
      <c r="A23" s="10"/>
      <c r="B23"/>
      <c r="C23" s="51"/>
      <c r="D23" s="51"/>
      <c r="E23" s="51"/>
      <c r="F23" s="26"/>
      <c r="G23" s="24"/>
      <c r="M23" s="28"/>
    </row>
    <row r="24" spans="1:19" s="10" customFormat="1" x14ac:dyDescent="0.2">
      <c r="B24" s="52" t="s">
        <v>15</v>
      </c>
      <c r="C24" s="61">
        <v>91139498.802923203</v>
      </c>
      <c r="D24" s="60">
        <v>45569749.402923197</v>
      </c>
      <c r="E24" s="60">
        <v>100000.00292319999</v>
      </c>
      <c r="G24" s="26"/>
      <c r="K24" s="16"/>
      <c r="L24" s="16"/>
      <c r="M24" s="28"/>
      <c r="N24" s="16"/>
      <c r="O24" s="16"/>
      <c r="P24" s="16"/>
      <c r="Q24" s="16"/>
      <c r="R24" s="16"/>
      <c r="S24" s="16"/>
    </row>
    <row r="25" spans="1:19" s="10" customFormat="1" x14ac:dyDescent="0.2">
      <c r="B25" s="52" t="s">
        <v>16</v>
      </c>
      <c r="C25" s="61">
        <v>263971.34946000006</v>
      </c>
      <c r="D25" s="60">
        <v>263971.34946000006</v>
      </c>
      <c r="E25" s="60">
        <v>263971.34946000006</v>
      </c>
      <c r="G25" s="26"/>
      <c r="K25" s="16"/>
      <c r="L25" s="16"/>
      <c r="M25" s="28"/>
      <c r="N25" s="16"/>
      <c r="O25" s="16"/>
      <c r="P25" s="16"/>
      <c r="Q25" s="16"/>
      <c r="R25" s="16"/>
      <c r="S25" s="16"/>
    </row>
    <row r="26" spans="1:19" s="10" customFormat="1" x14ac:dyDescent="0.2">
      <c r="B26" s="52" t="s">
        <v>17</v>
      </c>
      <c r="C26" s="61">
        <v>23185000.559999999</v>
      </c>
      <c r="D26" s="60">
        <v>68754749.959999993</v>
      </c>
      <c r="E26" s="60">
        <v>0</v>
      </c>
      <c r="G26" s="26"/>
      <c r="K26" s="16"/>
      <c r="L26" s="16"/>
      <c r="M26" s="28"/>
      <c r="N26" s="16"/>
      <c r="O26" s="16"/>
      <c r="P26" s="16"/>
      <c r="Q26" s="16"/>
      <c r="R26" s="16"/>
      <c r="S26" s="16"/>
    </row>
    <row r="27" spans="1:19" s="10" customFormat="1" x14ac:dyDescent="0.2">
      <c r="B27" s="52" t="s">
        <v>18</v>
      </c>
      <c r="C27" s="61">
        <v>5114133.0482799988</v>
      </c>
      <c r="D27" s="60">
        <v>2754395.7682800004</v>
      </c>
      <c r="E27" s="60">
        <v>352847.837</v>
      </c>
      <c r="G27" s="26"/>
      <c r="K27" s="16"/>
      <c r="L27" s="16"/>
      <c r="M27" s="28"/>
      <c r="N27" s="16"/>
      <c r="O27" s="16"/>
      <c r="P27" s="16"/>
      <c r="Q27" s="16"/>
      <c r="R27" s="16"/>
      <c r="S27" s="16"/>
    </row>
    <row r="28" spans="1:19" s="10" customFormat="1" x14ac:dyDescent="0.2">
      <c r="B28" s="52" t="s">
        <v>19</v>
      </c>
      <c r="C28" s="61">
        <v>1253303.5891</v>
      </c>
      <c r="D28" s="60">
        <v>262774.46910000005</v>
      </c>
      <c r="E28" s="60">
        <v>2427243.1691000001</v>
      </c>
      <c r="G28" s="26"/>
      <c r="K28" s="16"/>
      <c r="L28" s="16"/>
      <c r="M28" s="28"/>
      <c r="N28" s="16"/>
      <c r="O28" s="16"/>
      <c r="P28" s="16"/>
      <c r="Q28" s="16"/>
      <c r="R28" s="16"/>
      <c r="S28" s="16"/>
    </row>
    <row r="29" spans="1:19" s="10" customFormat="1" x14ac:dyDescent="0.2">
      <c r="B29" s="52" t="s">
        <v>20</v>
      </c>
      <c r="C29" s="61">
        <v>-7535897.3600000003</v>
      </c>
      <c r="D29" s="60">
        <v>-4010000</v>
      </c>
      <c r="E29" s="60">
        <v>0</v>
      </c>
      <c r="G29" s="26"/>
      <c r="K29" s="16"/>
      <c r="L29" s="16"/>
      <c r="M29" s="28"/>
      <c r="N29" s="16"/>
      <c r="O29" s="16"/>
      <c r="P29" s="16"/>
      <c r="Q29" s="16"/>
      <c r="R29" s="16"/>
      <c r="S29" s="16"/>
    </row>
    <row r="30" spans="1:19" s="10" customFormat="1" x14ac:dyDescent="0.2">
      <c r="B30" s="52" t="s">
        <v>21</v>
      </c>
      <c r="C30" s="61">
        <v>1805557.73</v>
      </c>
      <c r="D30" s="60">
        <v>0</v>
      </c>
      <c r="E30" s="60">
        <v>0</v>
      </c>
      <c r="G30" s="26"/>
      <c r="K30" s="16"/>
      <c r="L30" s="16"/>
      <c r="M30" s="28"/>
      <c r="N30" s="16"/>
      <c r="O30" s="16"/>
      <c r="P30" s="16"/>
      <c r="Q30" s="16"/>
      <c r="R30" s="16"/>
      <c r="S30" s="16"/>
    </row>
    <row r="31" spans="1:19" s="10" customFormat="1" x14ac:dyDescent="0.2">
      <c r="B31" s="52" t="s">
        <v>22</v>
      </c>
      <c r="C31" s="61">
        <v>4206339.55</v>
      </c>
      <c r="D31" s="60">
        <v>229122.54</v>
      </c>
      <c r="E31" s="60">
        <v>0</v>
      </c>
      <c r="G31" s="26"/>
      <c r="K31" s="16"/>
      <c r="L31" s="16"/>
      <c r="M31" s="28"/>
      <c r="N31" s="16"/>
      <c r="O31" s="16"/>
      <c r="P31" s="16"/>
      <c r="Q31" s="16"/>
      <c r="R31" s="16"/>
      <c r="S31" s="16"/>
    </row>
    <row r="32" spans="1:19" s="10" customFormat="1" x14ac:dyDescent="0.2">
      <c r="B32" s="52" t="s">
        <v>23</v>
      </c>
      <c r="C32" s="61">
        <v>72865122.065429226</v>
      </c>
      <c r="D32" s="61">
        <v>30387053.3581926</v>
      </c>
      <c r="E32" s="60">
        <v>61489173.570561744</v>
      </c>
      <c r="F32" s="26"/>
      <c r="G32" s="26"/>
      <c r="K32" s="16"/>
      <c r="L32" s="16"/>
      <c r="M32" s="28"/>
      <c r="N32" s="16"/>
      <c r="O32" s="16"/>
      <c r="P32" s="16"/>
      <c r="Q32" s="16"/>
      <c r="R32" s="16"/>
      <c r="S32" s="16"/>
    </row>
    <row r="33" spans="1:19" s="10" customFormat="1" x14ac:dyDescent="0.2">
      <c r="B33" s="52" t="s">
        <v>24</v>
      </c>
      <c r="C33" s="61">
        <v>46993924.039733216</v>
      </c>
      <c r="D33" s="61">
        <v>45758147.768254511</v>
      </c>
      <c r="E33" s="60">
        <v>41192418.718731321</v>
      </c>
      <c r="F33" s="26"/>
      <c r="G33" s="26"/>
      <c r="K33" s="16"/>
      <c r="L33" s="16"/>
      <c r="M33" s="28"/>
      <c r="N33" s="16"/>
      <c r="O33" s="16"/>
      <c r="P33" s="16"/>
      <c r="Q33" s="16"/>
      <c r="R33" s="16"/>
      <c r="S33" s="16"/>
    </row>
    <row r="34" spans="1:19" s="10" customFormat="1" x14ac:dyDescent="0.2">
      <c r="B34" s="52" t="s">
        <v>25</v>
      </c>
      <c r="C34" s="61">
        <v>-3394091</v>
      </c>
      <c r="D34" s="61">
        <v>-2721793.43</v>
      </c>
      <c r="E34" s="60">
        <v>-282073.23</v>
      </c>
      <c r="F34" s="26"/>
      <c r="G34" s="26"/>
      <c r="K34" s="16"/>
      <c r="L34" s="16"/>
      <c r="M34" s="28"/>
      <c r="N34" s="16"/>
      <c r="O34" s="16"/>
      <c r="P34" s="16"/>
      <c r="Q34" s="16"/>
      <c r="R34" s="16"/>
      <c r="S34" s="16"/>
    </row>
    <row r="35" spans="1:19" s="10" customFormat="1" x14ac:dyDescent="0.2">
      <c r="B35" s="52" t="s">
        <v>26</v>
      </c>
      <c r="C35" s="61">
        <v>-263971.34946000006</v>
      </c>
      <c r="D35" s="60">
        <v>-263971.34946000006</v>
      </c>
      <c r="E35" s="60">
        <v>-263971.34946000006</v>
      </c>
      <c r="F35" s="26"/>
      <c r="G35" s="26"/>
      <c r="K35" s="16"/>
      <c r="L35" s="16"/>
      <c r="M35" s="28"/>
      <c r="N35" s="16"/>
      <c r="O35" s="16"/>
      <c r="P35" s="16"/>
      <c r="Q35" s="16"/>
      <c r="R35" s="16"/>
      <c r="S35" s="16"/>
    </row>
    <row r="36" spans="1:19" s="10" customFormat="1" x14ac:dyDescent="0.2">
      <c r="B36" s="52" t="s">
        <v>27</v>
      </c>
      <c r="C36" s="61">
        <v>-5985385.0810336294</v>
      </c>
      <c r="D36" s="60">
        <v>-5985385.0810336294</v>
      </c>
      <c r="E36" s="60">
        <v>-5981527.8740308089</v>
      </c>
      <c r="F36" s="26"/>
      <c r="G36" s="26"/>
      <c r="K36" s="16"/>
      <c r="L36" s="16"/>
      <c r="M36" s="28"/>
      <c r="N36" s="16"/>
      <c r="O36" s="16"/>
      <c r="P36" s="16"/>
      <c r="Q36" s="16"/>
      <c r="R36" s="16"/>
      <c r="S36" s="16"/>
    </row>
    <row r="37" spans="1:19" s="10" customFormat="1" x14ac:dyDescent="0.2">
      <c r="B37" s="52" t="s">
        <v>28</v>
      </c>
      <c r="C37" s="61">
        <v>151199.08751694299</v>
      </c>
      <c r="D37" s="60">
        <v>40681.342985550145</v>
      </c>
      <c r="E37" s="60">
        <v>-16001.781854199995</v>
      </c>
      <c r="F37" s="26"/>
      <c r="G37" s="26"/>
      <c r="K37" s="16"/>
      <c r="L37" s="16"/>
      <c r="M37" s="28"/>
      <c r="N37" s="16"/>
      <c r="O37" s="16"/>
      <c r="P37" s="16"/>
      <c r="Q37" s="16"/>
      <c r="R37" s="16"/>
      <c r="S37" s="16"/>
    </row>
    <row r="38" spans="1:19" s="28" customFormat="1" ht="10.8" thickBot="1" x14ac:dyDescent="0.25">
      <c r="A38" s="9"/>
      <c r="B38" s="63" t="s">
        <v>29</v>
      </c>
      <c r="C38" s="56">
        <f t="shared" ref="C38:E38" si="3">SUM(C24:C37)</f>
        <v>229798705.03194898</v>
      </c>
      <c r="D38" s="56">
        <f t="shared" si="3"/>
        <v>181039496.09870222</v>
      </c>
      <c r="E38" s="56">
        <f t="shared" si="3"/>
        <v>99282080.412431255</v>
      </c>
      <c r="F38" s="31"/>
      <c r="G38" s="30"/>
      <c r="K38" s="16"/>
      <c r="L38" s="16"/>
      <c r="N38" s="16"/>
      <c r="O38" s="16"/>
      <c r="P38" s="16"/>
      <c r="Q38" s="16"/>
      <c r="R38" s="16"/>
      <c r="S38" s="16"/>
    </row>
    <row r="39" spans="1:19" s="10" customFormat="1" ht="10.8" thickTop="1" x14ac:dyDescent="0.2">
      <c r="B39" s="52" t="s">
        <v>30</v>
      </c>
      <c r="C39" s="60">
        <v>75161.484614916408</v>
      </c>
      <c r="D39" s="60">
        <v>91590.628799202823</v>
      </c>
      <c r="E39" s="60">
        <v>-71822.833364411868</v>
      </c>
      <c r="F39" s="26"/>
      <c r="G39" s="26"/>
      <c r="K39" s="16"/>
      <c r="L39" s="16"/>
      <c r="M39" s="28"/>
      <c r="N39" s="16"/>
      <c r="O39" s="16"/>
      <c r="P39" s="16"/>
      <c r="Q39" s="16"/>
      <c r="R39" s="16"/>
      <c r="S39" s="16"/>
    </row>
    <row r="40" spans="1:19" s="10" customFormat="1" x14ac:dyDescent="0.2">
      <c r="B40" s="52" t="s">
        <v>31</v>
      </c>
      <c r="C40" s="60">
        <v>-150928.51809883575</v>
      </c>
      <c r="D40" s="60">
        <v>-33237.273233115789</v>
      </c>
      <c r="E40" s="60">
        <v>-240427.73390794898</v>
      </c>
      <c r="F40" s="26"/>
      <c r="G40" s="26"/>
      <c r="K40" s="16"/>
      <c r="L40" s="16"/>
      <c r="M40" s="28"/>
      <c r="N40" s="16"/>
      <c r="O40" s="16"/>
      <c r="P40" s="16"/>
      <c r="Q40" s="16"/>
      <c r="R40" s="16"/>
      <c r="S40" s="16"/>
    </row>
    <row r="41" spans="1:19" s="28" customFormat="1" ht="10.8" thickBot="1" x14ac:dyDescent="0.25">
      <c r="A41" s="9"/>
      <c r="B41" s="64" t="s">
        <v>32</v>
      </c>
      <c r="C41" s="57">
        <f t="shared" ref="C41:E41" si="4">SUM(C38:C40)</f>
        <v>229722937.99846506</v>
      </c>
      <c r="D41" s="57">
        <f t="shared" si="4"/>
        <v>181097849.45426831</v>
      </c>
      <c r="E41" s="57">
        <f t="shared" si="4"/>
        <v>98969829.84515889</v>
      </c>
      <c r="F41" s="31"/>
      <c r="G41" s="30"/>
      <c r="K41" s="16"/>
      <c r="L41" s="16"/>
      <c r="N41" s="16"/>
      <c r="O41" s="16"/>
      <c r="P41" s="16"/>
      <c r="Q41" s="16"/>
      <c r="R41" s="16"/>
      <c r="S41" s="16"/>
    </row>
    <row r="42" spans="1:19" s="16" customFormat="1" x14ac:dyDescent="0.2">
      <c r="A42" s="10"/>
      <c r="B42"/>
      <c r="C42" s="51"/>
      <c r="D42" s="51"/>
      <c r="E42" s="51"/>
      <c r="F42" s="26"/>
      <c r="G42" s="24"/>
      <c r="M42" s="28"/>
    </row>
    <row r="43" spans="1:19" s="10" customFormat="1" x14ac:dyDescent="0.2">
      <c r="B43" t="s">
        <v>36</v>
      </c>
      <c r="C43" s="60">
        <v>1304228.6200000001</v>
      </c>
      <c r="D43" s="60">
        <v>5251016.3199999994</v>
      </c>
      <c r="E43" s="60">
        <v>203277.5</v>
      </c>
      <c r="F43" s="26"/>
      <c r="G43" s="26"/>
      <c r="K43" s="16"/>
      <c r="L43" s="16"/>
      <c r="M43" s="28"/>
      <c r="N43" s="16"/>
      <c r="O43" s="16"/>
      <c r="P43" s="16"/>
      <c r="Q43" s="16"/>
      <c r="R43" s="16"/>
      <c r="S43" s="16"/>
    </row>
    <row r="44" spans="1:19" s="10" customFormat="1" x14ac:dyDescent="0.2">
      <c r="B44" t="s">
        <v>34</v>
      </c>
      <c r="C44" s="60">
        <v>7693558.4736068454</v>
      </c>
      <c r="D44" s="60">
        <v>8620463.7628280632</v>
      </c>
      <c r="E44" s="60">
        <v>11836023.399326511</v>
      </c>
      <c r="F44" s="26"/>
      <c r="G44" s="26"/>
      <c r="K44" s="16"/>
      <c r="L44" s="16"/>
      <c r="M44" s="28"/>
      <c r="N44" s="16"/>
      <c r="O44" s="16"/>
      <c r="P44" s="16"/>
      <c r="Q44" s="16"/>
      <c r="R44" s="16"/>
      <c r="S44" s="16"/>
    </row>
    <row r="45" spans="1:19" s="10" customFormat="1" x14ac:dyDescent="0.2">
      <c r="B45" t="s">
        <v>35</v>
      </c>
      <c r="C45" s="60">
        <v>55381055.780000001</v>
      </c>
      <c r="D45" s="60">
        <v>0</v>
      </c>
      <c r="E45" s="60">
        <v>2191229.7400000002</v>
      </c>
      <c r="F45" s="26"/>
      <c r="G45" s="26"/>
      <c r="K45" s="16"/>
      <c r="L45" s="16"/>
      <c r="M45" s="28"/>
      <c r="N45" s="16"/>
      <c r="O45" s="16"/>
      <c r="P45" s="16"/>
      <c r="Q45" s="16"/>
      <c r="R45" s="16"/>
      <c r="S45" s="16"/>
    </row>
    <row r="46" spans="1:19" s="10" customFormat="1" x14ac:dyDescent="0.2">
      <c r="B46" t="s">
        <v>33</v>
      </c>
      <c r="C46" s="60">
        <v>0</v>
      </c>
      <c r="D46" s="60">
        <v>-1.1641532182693481E-9</v>
      </c>
      <c r="E46" s="60">
        <v>0</v>
      </c>
      <c r="F46" s="26"/>
      <c r="G46" s="26"/>
      <c r="K46" s="16"/>
      <c r="L46" s="16"/>
      <c r="M46" s="28"/>
      <c r="N46" s="16"/>
      <c r="O46" s="16"/>
      <c r="P46" s="16"/>
      <c r="Q46" s="16"/>
      <c r="R46" s="16"/>
      <c r="S46" s="16"/>
    </row>
    <row r="47" spans="1:19" s="10" customFormat="1" x14ac:dyDescent="0.2">
      <c r="B47" t="s">
        <v>40</v>
      </c>
      <c r="C47" s="60">
        <v>13077719.996213421</v>
      </c>
      <c r="D47" s="60">
        <v>2786622.0088888891</v>
      </c>
      <c r="E47" s="60">
        <v>2253150.4355555549</v>
      </c>
      <c r="F47" s="26"/>
      <c r="G47" s="26"/>
      <c r="K47" s="16"/>
      <c r="L47" s="16"/>
      <c r="M47" s="28"/>
      <c r="N47" s="16"/>
      <c r="O47" s="16"/>
      <c r="P47" s="16"/>
      <c r="Q47" s="16"/>
      <c r="R47" s="16"/>
      <c r="S47" s="16"/>
    </row>
    <row r="48" spans="1:19" s="10" customFormat="1" x14ac:dyDescent="0.2">
      <c r="B48" t="s">
        <v>37</v>
      </c>
      <c r="C48" s="60">
        <v>800653</v>
      </c>
      <c r="D48" s="60">
        <v>689301</v>
      </c>
      <c r="E48" s="60">
        <v>636176</v>
      </c>
      <c r="F48" s="26"/>
      <c r="G48" s="26"/>
      <c r="K48" s="16"/>
      <c r="L48" s="16"/>
      <c r="M48" s="28"/>
      <c r="N48" s="16"/>
      <c r="O48" s="16"/>
      <c r="P48" s="16"/>
      <c r="Q48" s="16"/>
      <c r="R48" s="16"/>
      <c r="S48" s="16"/>
    </row>
    <row r="49" spans="1:19" s="10" customFormat="1" x14ac:dyDescent="0.2">
      <c r="B49" t="s">
        <v>38</v>
      </c>
      <c r="C49" s="60">
        <v>184750</v>
      </c>
      <c r="D49" s="60">
        <v>382077</v>
      </c>
      <c r="E49" s="60">
        <v>771146</v>
      </c>
      <c r="F49" s="26"/>
      <c r="G49" s="26"/>
      <c r="K49" s="16"/>
      <c r="L49" s="16"/>
      <c r="M49" s="28"/>
      <c r="N49" s="16"/>
      <c r="O49" s="16"/>
      <c r="P49" s="16"/>
      <c r="Q49" s="16"/>
      <c r="R49" s="16"/>
      <c r="S49" s="16"/>
    </row>
    <row r="50" spans="1:19" s="28" customFormat="1" ht="10.8" thickBot="1" x14ac:dyDescent="0.25">
      <c r="A50" s="9"/>
      <c r="B50" s="1" t="s">
        <v>41</v>
      </c>
      <c r="C50" s="62">
        <f>SUM(C43:C49)</f>
        <v>78441965.869820267</v>
      </c>
      <c r="D50" s="62">
        <f t="shared" ref="D50:E50" si="5">SUM(D43:D49)</f>
        <v>17729480.091716953</v>
      </c>
      <c r="E50" s="62">
        <f t="shared" si="5"/>
        <v>17891003.074882068</v>
      </c>
      <c r="F50" s="31"/>
      <c r="G50" s="30"/>
      <c r="K50" s="16"/>
      <c r="L50" s="16"/>
      <c r="N50" s="16"/>
      <c r="O50" s="16"/>
      <c r="P50" s="16"/>
      <c r="Q50" s="16"/>
      <c r="R50" s="16"/>
      <c r="S50" s="16"/>
    </row>
    <row r="51" spans="1:19" s="16" customFormat="1" ht="10.8" thickTop="1" x14ac:dyDescent="0.2">
      <c r="A51" s="10"/>
      <c r="B51"/>
      <c r="C51" s="51"/>
      <c r="D51" s="51"/>
      <c r="E51" s="51"/>
      <c r="F51" s="26"/>
      <c r="G51" s="24"/>
      <c r="M51" s="28"/>
    </row>
    <row r="52" spans="1:19" s="10" customFormat="1" x14ac:dyDescent="0.2">
      <c r="B52" t="s">
        <v>36</v>
      </c>
      <c r="C52" s="60">
        <v>35803742.757806428</v>
      </c>
      <c r="D52" s="60">
        <v>15863243.008547278</v>
      </c>
      <c r="E52" s="60">
        <v>12190238.147436794</v>
      </c>
      <c r="F52" s="26"/>
      <c r="G52" s="26"/>
      <c r="K52" s="16"/>
      <c r="L52" s="16"/>
      <c r="M52" s="28"/>
      <c r="N52" s="16"/>
      <c r="O52" s="16"/>
      <c r="P52" s="16"/>
      <c r="Q52" s="16"/>
      <c r="R52" s="16"/>
      <c r="S52" s="16"/>
    </row>
    <row r="53" spans="1:19" s="10" customFormat="1" x14ac:dyDescent="0.2">
      <c r="B53" t="s">
        <v>43</v>
      </c>
      <c r="C53" s="60">
        <v>234930.07114199991</v>
      </c>
      <c r="D53" s="60">
        <v>154061.855904</v>
      </c>
      <c r="E53" s="60">
        <v>1199214.0967999999</v>
      </c>
      <c r="F53" s="26"/>
      <c r="G53" s="26"/>
      <c r="K53" s="16"/>
      <c r="L53" s="16"/>
      <c r="M53" s="28"/>
      <c r="N53" s="16"/>
      <c r="O53" s="16"/>
      <c r="P53" s="16"/>
      <c r="Q53" s="16"/>
      <c r="R53" s="16"/>
      <c r="S53" s="16"/>
    </row>
    <row r="54" spans="1:19" s="10" customFormat="1" x14ac:dyDescent="0.2">
      <c r="B54" t="s">
        <v>34</v>
      </c>
      <c r="C54" s="60">
        <v>6137901.9766691271</v>
      </c>
      <c r="D54" s="60">
        <v>5238508.7393083908</v>
      </c>
      <c r="E54" s="60">
        <v>5201177.7427246245</v>
      </c>
      <c r="F54" s="26"/>
      <c r="G54" s="26"/>
      <c r="K54" s="16"/>
      <c r="L54" s="16"/>
      <c r="M54" s="28"/>
      <c r="N54" s="16"/>
      <c r="O54" s="16"/>
      <c r="P54" s="16"/>
      <c r="Q54" s="16"/>
      <c r="R54" s="16"/>
      <c r="S54" s="16"/>
    </row>
    <row r="55" spans="1:19" s="10" customFormat="1" x14ac:dyDescent="0.2">
      <c r="B55" t="s">
        <v>35</v>
      </c>
      <c r="C55" s="60">
        <v>18470922.130000003</v>
      </c>
      <c r="D55" s="60">
        <v>2226645</v>
      </c>
      <c r="E55" s="60">
        <v>19067317.909242</v>
      </c>
      <c r="F55" s="26"/>
      <c r="G55" s="26"/>
      <c r="K55" s="16"/>
      <c r="L55" s="16"/>
      <c r="M55" s="28"/>
      <c r="N55" s="16"/>
      <c r="O55" s="16"/>
      <c r="P55" s="16"/>
      <c r="Q55" s="16"/>
      <c r="R55" s="16"/>
      <c r="S55" s="16"/>
    </row>
    <row r="56" spans="1:19" s="10" customFormat="1" x14ac:dyDescent="0.2">
      <c r="B56" t="s">
        <v>33</v>
      </c>
      <c r="C56" s="60">
        <v>0</v>
      </c>
      <c r="D56" s="60">
        <v>0</v>
      </c>
      <c r="E56" s="60">
        <v>0</v>
      </c>
      <c r="F56" s="26"/>
      <c r="G56" s="26"/>
      <c r="K56" s="16"/>
      <c r="L56" s="16"/>
      <c r="M56" s="28"/>
      <c r="N56" s="16"/>
      <c r="O56" s="16"/>
      <c r="P56" s="16"/>
      <c r="Q56" s="16"/>
      <c r="R56" s="16"/>
      <c r="S56" s="16"/>
    </row>
    <row r="57" spans="1:19" s="10" customFormat="1" x14ac:dyDescent="0.2">
      <c r="B57" t="s">
        <v>42</v>
      </c>
      <c r="C57" s="60">
        <v>666714.17000000027</v>
      </c>
      <c r="D57" s="51">
        <v>662310.85</v>
      </c>
      <c r="E57" s="51">
        <v>662311.46</v>
      </c>
      <c r="G57" s="24"/>
      <c r="H57" s="16"/>
      <c r="I57" s="16"/>
      <c r="J57" s="16"/>
      <c r="K57" s="16"/>
      <c r="L57" s="16"/>
      <c r="M57" s="28"/>
      <c r="N57" s="16"/>
      <c r="O57" s="16"/>
      <c r="P57" s="16"/>
      <c r="Q57" s="16"/>
      <c r="R57" s="16"/>
      <c r="S57" s="16"/>
    </row>
    <row r="58" spans="1:19" s="10" customFormat="1" x14ac:dyDescent="0.2">
      <c r="B58" t="s">
        <v>37</v>
      </c>
      <c r="C58" s="60">
        <v>10798492.214672919</v>
      </c>
      <c r="D58" s="60">
        <v>10052002.93077838</v>
      </c>
      <c r="E58" s="60">
        <v>6501553.2752427012</v>
      </c>
      <c r="F58" s="26"/>
      <c r="G58" s="26"/>
      <c r="K58" s="16"/>
      <c r="L58" s="16"/>
      <c r="M58" s="28"/>
      <c r="N58" s="16"/>
      <c r="O58" s="16"/>
      <c r="P58" s="16"/>
      <c r="Q58" s="16"/>
      <c r="R58" s="16"/>
      <c r="S58" s="16"/>
    </row>
    <row r="59" spans="1:19" s="10" customFormat="1" x14ac:dyDescent="0.2">
      <c r="B59" t="s">
        <v>38</v>
      </c>
      <c r="C59" s="60">
        <v>424284</v>
      </c>
      <c r="D59" s="60">
        <v>392319</v>
      </c>
      <c r="E59" s="60">
        <v>393818</v>
      </c>
      <c r="F59" s="26"/>
      <c r="G59" s="26"/>
      <c r="K59" s="16"/>
      <c r="L59" s="16"/>
      <c r="M59" s="28"/>
      <c r="N59" s="16"/>
      <c r="O59" s="16"/>
      <c r="P59" s="16"/>
      <c r="Q59" s="16"/>
      <c r="R59" s="16"/>
      <c r="S59" s="16"/>
    </row>
    <row r="60" spans="1:19" s="10" customFormat="1" x14ac:dyDescent="0.2">
      <c r="B60" t="s">
        <v>39</v>
      </c>
      <c r="C60" s="60">
        <v>16092949.644382</v>
      </c>
      <c r="D60" s="60">
        <v>1216647.3285150002</v>
      </c>
      <c r="E60" s="60">
        <v>1214410.6235239999</v>
      </c>
      <c r="F60" s="26"/>
      <c r="G60" s="26"/>
      <c r="K60" s="16"/>
      <c r="L60" s="16"/>
      <c r="M60" s="28"/>
      <c r="N60" s="16"/>
      <c r="O60" s="16"/>
      <c r="P60" s="16"/>
      <c r="Q60" s="16"/>
      <c r="R60" s="16"/>
      <c r="S60" s="16"/>
    </row>
    <row r="61" spans="1:19" s="28" customFormat="1" x14ac:dyDescent="0.2">
      <c r="A61" s="9"/>
      <c r="B61" s="3" t="s">
        <v>44</v>
      </c>
      <c r="C61" s="58">
        <f>SUM(C52:C60)</f>
        <v>88629936.964672476</v>
      </c>
      <c r="D61" s="58">
        <f>SUM(D52:D60)</f>
        <v>35805738.713053055</v>
      </c>
      <c r="E61" s="58">
        <f>SUM(E52:E60)</f>
        <v>46430041.254970118</v>
      </c>
      <c r="F61" s="31"/>
      <c r="G61" s="30"/>
      <c r="K61" s="16"/>
      <c r="L61" s="16"/>
      <c r="N61" s="16"/>
      <c r="O61" s="16"/>
      <c r="P61" s="16"/>
      <c r="Q61" s="16"/>
      <c r="R61" s="16"/>
      <c r="S61" s="16"/>
    </row>
    <row r="62" spans="1:19" s="16" customFormat="1" x14ac:dyDescent="0.2">
      <c r="A62" s="10"/>
      <c r="B62" s="4" t="s">
        <v>49</v>
      </c>
      <c r="C62" s="59">
        <v>0</v>
      </c>
      <c r="D62" s="59">
        <v>0</v>
      </c>
      <c r="E62" s="59">
        <v>2118911.6695319973</v>
      </c>
      <c r="F62" s="26"/>
      <c r="G62" s="24"/>
      <c r="M62" s="28"/>
    </row>
    <row r="63" spans="1:19" s="28" customFormat="1" ht="10.8" thickBot="1" x14ac:dyDescent="0.25">
      <c r="A63" s="9"/>
      <c r="B63" s="2" t="s">
        <v>45</v>
      </c>
      <c r="C63" s="57">
        <f>+C61+C50+C62</f>
        <v>167071902.83449274</v>
      </c>
      <c r="D63" s="57">
        <f>+D61+D50+D62</f>
        <v>53535218.804770008</v>
      </c>
      <c r="E63" s="57">
        <f>+E61+E50+E62</f>
        <v>66439955.99938418</v>
      </c>
      <c r="F63" s="31"/>
      <c r="G63" s="30"/>
      <c r="K63" s="16"/>
      <c r="L63" s="16"/>
      <c r="N63" s="16"/>
      <c r="O63" s="16"/>
      <c r="P63" s="16"/>
      <c r="Q63" s="16"/>
      <c r="R63" s="16"/>
      <c r="S63" s="16"/>
    </row>
    <row r="64" spans="1:19" s="16" customFormat="1" x14ac:dyDescent="0.2">
      <c r="A64" s="10"/>
      <c r="B64"/>
      <c r="C64" s="51"/>
      <c r="D64" s="51"/>
      <c r="E64" s="51"/>
      <c r="F64" s="26"/>
      <c r="G64" s="24"/>
      <c r="M64" s="28"/>
    </row>
    <row r="65" spans="1:19" s="28" customFormat="1" ht="10.8" thickBot="1" x14ac:dyDescent="0.25">
      <c r="A65" s="9"/>
      <c r="B65" s="2" t="s">
        <v>46</v>
      </c>
      <c r="C65" s="57">
        <f>+C63+C41</f>
        <v>396794840.8329578</v>
      </c>
      <c r="D65" s="57">
        <f>+D63+D41</f>
        <v>234633068.25903833</v>
      </c>
      <c r="E65" s="57">
        <f>+E63+E41</f>
        <v>165409785.84454307</v>
      </c>
      <c r="F65" s="31"/>
      <c r="G65" s="30"/>
      <c r="K65" s="16"/>
      <c r="L65" s="16"/>
      <c r="N65" s="16"/>
      <c r="O65" s="16"/>
      <c r="P65" s="16"/>
      <c r="Q65" s="16"/>
      <c r="R65" s="16"/>
      <c r="S65" s="16"/>
    </row>
    <row r="66" spans="1:19" s="36" customFormat="1" x14ac:dyDescent="0.2">
      <c r="A66" s="37"/>
      <c r="B66" s="66"/>
      <c r="F66" s="37"/>
      <c r="K66" s="24"/>
      <c r="L66" s="24"/>
      <c r="M66" s="30"/>
      <c r="N66" s="24"/>
      <c r="O66" s="24"/>
      <c r="P66" s="24"/>
      <c r="Q66" s="24"/>
      <c r="R66" s="24"/>
      <c r="S66" s="24"/>
    </row>
  </sheetData>
  <autoFilter ref="B4:E67" xr:uid="{8A07787E-BB2F-40F0-92E3-807B55585BC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985F-C256-4446-8414-5EDD0F9CF38F}">
  <dimension ref="B1:HC41"/>
  <sheetViews>
    <sheetView zoomScale="110" zoomScaleNormal="110" workbookViewId="0">
      <pane xSplit="2" ySplit="4" topLeftCell="C5" activePane="bottomRight" state="frozen"/>
      <selection pane="topRight"/>
      <selection pane="bottomLeft"/>
      <selection pane="bottomRight" sqref="A1:A1048576"/>
    </sheetView>
  </sheetViews>
  <sheetFormatPr defaultColWidth="9.28515625" defaultRowHeight="10.199999999999999" x14ac:dyDescent="0.2"/>
  <cols>
    <col min="1" max="1" width="3" style="26" customWidth="1"/>
    <col min="2" max="2" width="58" style="65" bestFit="1" customWidth="1"/>
    <col min="3" max="3" width="16.140625" style="26" bestFit="1" customWidth="1"/>
    <col min="4" max="4" width="15.7109375" style="26" bestFit="1" customWidth="1"/>
    <col min="5" max="6" width="9.28515625" style="26"/>
    <col min="7" max="7" width="6.7109375" style="26" bestFit="1" customWidth="1"/>
    <col min="8" max="8" width="9.28515625" style="26"/>
    <col min="9" max="9" width="13.28515625" style="26" bestFit="1" customWidth="1"/>
    <col min="10" max="10" width="12.42578125" style="26" bestFit="1" customWidth="1"/>
    <col min="11" max="12" width="12.7109375" style="26" bestFit="1" customWidth="1"/>
    <col min="13" max="13" width="57.7109375" style="26" customWidth="1"/>
    <col min="14" max="14" width="17" style="26" bestFit="1" customWidth="1"/>
    <col min="15" max="15" width="16.28515625" style="26" bestFit="1" customWidth="1"/>
    <col min="16" max="16" width="13.28515625" style="26" bestFit="1" customWidth="1"/>
    <col min="17" max="17" width="11" style="26" bestFit="1" customWidth="1"/>
    <col min="18" max="16384" width="9.28515625" style="26"/>
  </cols>
  <sheetData>
    <row r="1" spans="2:6" customFormat="1" x14ac:dyDescent="0.2">
      <c r="C1" s="17"/>
      <c r="D1" s="17"/>
      <c r="E1" s="16"/>
    </row>
    <row r="2" spans="2:6" customFormat="1" x14ac:dyDescent="0.2">
      <c r="C2" s="18"/>
      <c r="D2" s="18"/>
      <c r="E2" s="16"/>
    </row>
    <row r="3" spans="2:6" s="5" customFormat="1" x14ac:dyDescent="0.2">
      <c r="C3" s="19" t="s">
        <v>0</v>
      </c>
      <c r="D3" s="19"/>
      <c r="E3" s="28"/>
    </row>
    <row r="4" spans="2:6" s="15" customFormat="1" x14ac:dyDescent="0.2">
      <c r="C4" s="20">
        <v>44926</v>
      </c>
      <c r="D4" s="20">
        <v>44561</v>
      </c>
      <c r="E4" s="16"/>
    </row>
    <row r="5" spans="2:6" s="28" customFormat="1" x14ac:dyDescent="0.2">
      <c r="B5" s="5" t="s">
        <v>50</v>
      </c>
      <c r="C5" s="39">
        <f>SUM(C6:C9)</f>
        <v>299815687.05070943</v>
      </c>
      <c r="D5" s="39">
        <f>SUM(D6:D9)</f>
        <v>186582711.78400338</v>
      </c>
      <c r="E5" s="42"/>
    </row>
    <row r="6" spans="2:6" s="16" customFormat="1" x14ac:dyDescent="0.2">
      <c r="B6" t="s">
        <v>51</v>
      </c>
      <c r="C6" s="25">
        <v>240119355.81051898</v>
      </c>
      <c r="D6" s="25">
        <v>128537523.29442824</v>
      </c>
      <c r="E6" s="42"/>
      <c r="F6" s="40"/>
    </row>
    <row r="7" spans="2:6" s="16" customFormat="1" x14ac:dyDescent="0.2">
      <c r="B7" t="s">
        <v>52</v>
      </c>
      <c r="C7" s="25">
        <v>58696013.890190445</v>
      </c>
      <c r="D7" s="25">
        <v>48873570.859575145</v>
      </c>
      <c r="E7" s="42"/>
      <c r="F7" s="40"/>
    </row>
    <row r="8" spans="2:6" s="16" customFormat="1" x14ac:dyDescent="0.2">
      <c r="B8" t="s">
        <v>53</v>
      </c>
      <c r="C8" s="25">
        <v>785125.25000000047</v>
      </c>
      <c r="D8" s="25">
        <v>8314532.9600000018</v>
      </c>
      <c r="E8" s="42"/>
      <c r="F8" s="40"/>
    </row>
    <row r="9" spans="2:6" s="10" customFormat="1" x14ac:dyDescent="0.2">
      <c r="B9" t="s">
        <v>54</v>
      </c>
      <c r="C9" s="29">
        <v>215192.10000000009</v>
      </c>
      <c r="D9" s="29">
        <v>857084.66999999969</v>
      </c>
      <c r="E9" s="42"/>
      <c r="F9" s="40"/>
    </row>
    <row r="10" spans="2:6" s="10" customFormat="1" x14ac:dyDescent="0.2">
      <c r="B10"/>
      <c r="C10" s="29"/>
      <c r="D10" s="29"/>
    </row>
    <row r="11" spans="2:6" s="9" customFormat="1" x14ac:dyDescent="0.2">
      <c r="B11" s="5" t="s">
        <v>55</v>
      </c>
      <c r="C11" s="41">
        <f>SUM(C12:C15)</f>
        <v>194265065.9520067</v>
      </c>
      <c r="D11" s="41">
        <f>SUM(D12:D15)</f>
        <v>113404187.53075242</v>
      </c>
    </row>
    <row r="12" spans="2:6" s="16" customFormat="1" x14ac:dyDescent="0.2">
      <c r="B12" t="s">
        <v>56</v>
      </c>
      <c r="C12" s="29">
        <v>164640982.72797322</v>
      </c>
      <c r="D12" s="29">
        <v>84713051.89898248</v>
      </c>
    </row>
    <row r="13" spans="2:6" s="16" customFormat="1" x14ac:dyDescent="0.2">
      <c r="B13" t="s">
        <v>57</v>
      </c>
      <c r="C13" s="29">
        <v>27971085.334033471</v>
      </c>
      <c r="D13" s="29">
        <v>21375803.441769943</v>
      </c>
    </row>
    <row r="14" spans="2:6" s="16" customFormat="1" x14ac:dyDescent="0.2">
      <c r="B14" t="s">
        <v>58</v>
      </c>
      <c r="C14" s="29">
        <v>1446435.1199999999</v>
      </c>
      <c r="D14" s="29">
        <v>7269994.1899999976</v>
      </c>
    </row>
    <row r="15" spans="2:6" s="16" customFormat="1" x14ac:dyDescent="0.2">
      <c r="B15" t="s">
        <v>59</v>
      </c>
      <c r="C15" s="29">
        <v>206562.77000000002</v>
      </c>
      <c r="D15" s="29">
        <v>45338</v>
      </c>
    </row>
    <row r="16" spans="2:6" s="16" customFormat="1" x14ac:dyDescent="0.2">
      <c r="B16"/>
      <c r="C16" s="25"/>
      <c r="D16" s="25"/>
    </row>
    <row r="17" spans="2:4" s="28" customFormat="1" ht="10.8" thickBot="1" x14ac:dyDescent="0.25">
      <c r="B17" s="64" t="s">
        <v>60</v>
      </c>
      <c r="C17" s="32">
        <f>C5-C11</f>
        <v>105550621.09870273</v>
      </c>
      <c r="D17" s="32">
        <f>D5-D11</f>
        <v>73178524.253250957</v>
      </c>
    </row>
    <row r="18" spans="2:4" s="16" customFormat="1" x14ac:dyDescent="0.2">
      <c r="B18"/>
      <c r="C18" s="25"/>
      <c r="D18" s="25"/>
    </row>
    <row r="19" spans="2:4" s="16" customFormat="1" x14ac:dyDescent="0.2">
      <c r="B19" t="s">
        <v>61</v>
      </c>
      <c r="C19" s="29">
        <v>8977072.67087196</v>
      </c>
      <c r="D19" s="29">
        <v>7476766.2425335906</v>
      </c>
    </row>
    <row r="20" spans="2:4" s="16" customFormat="1" x14ac:dyDescent="0.2">
      <c r="B20" t="s">
        <v>62</v>
      </c>
      <c r="C20" s="29">
        <v>41452590.869081229</v>
      </c>
      <c r="D20" s="29">
        <v>18606606.760980755</v>
      </c>
    </row>
    <row r="21" spans="2:4" s="16" customFormat="1" x14ac:dyDescent="0.2">
      <c r="B21" t="s">
        <v>63</v>
      </c>
      <c r="C21" s="29">
        <v>1938654.9269590611</v>
      </c>
      <c r="D21" s="29">
        <v>906517.51690790942</v>
      </c>
    </row>
    <row r="22" spans="2:4" s="10" customFormat="1" x14ac:dyDescent="0.2">
      <c r="B22"/>
      <c r="C22" s="29"/>
      <c r="D22" s="29"/>
    </row>
    <row r="23" spans="2:4" s="28" customFormat="1" ht="10.8" thickBot="1" x14ac:dyDescent="0.25">
      <c r="B23" s="2" t="s">
        <v>64</v>
      </c>
      <c r="C23" s="32">
        <f>C17-SUM(C19:C21)</f>
        <v>53182302.631790482</v>
      </c>
      <c r="D23" s="32">
        <f>D17-SUM(D19:D21)</f>
        <v>46188633.732828707</v>
      </c>
    </row>
    <row r="24" spans="2:4" s="10" customFormat="1" x14ac:dyDescent="0.2">
      <c r="B24"/>
      <c r="C24" s="29"/>
      <c r="D24" s="29"/>
    </row>
    <row r="25" spans="2:4" s="10" customFormat="1" x14ac:dyDescent="0.2">
      <c r="B25" t="s">
        <v>65</v>
      </c>
      <c r="C25" s="29">
        <v>82158.936937834136</v>
      </c>
      <c r="D25" s="29">
        <v>2790020.1386533491</v>
      </c>
    </row>
    <row r="26" spans="2:4" s="10" customFormat="1" x14ac:dyDescent="0.2">
      <c r="B26" t="s">
        <v>74</v>
      </c>
      <c r="C26" s="29">
        <v>0</v>
      </c>
      <c r="D26" s="29">
        <v>2907322.6269610031</v>
      </c>
    </row>
    <row r="27" spans="2:4" s="10" customFormat="1" x14ac:dyDescent="0.2">
      <c r="B27"/>
      <c r="C27" s="29"/>
      <c r="D27" s="29"/>
    </row>
    <row r="28" spans="2:4" s="28" customFormat="1" ht="10.8" thickBot="1" x14ac:dyDescent="0.25">
      <c r="B28" s="2" t="s">
        <v>66</v>
      </c>
      <c r="C28" s="32">
        <f t="shared" ref="C28:D28" si="0">SUM(C23:C26)</f>
        <v>53264461.568728313</v>
      </c>
      <c r="D28" s="32">
        <f t="shared" si="0"/>
        <v>51885976.49844306</v>
      </c>
    </row>
    <row r="29" spans="2:4" s="10" customFormat="1" x14ac:dyDescent="0.2">
      <c r="B29"/>
      <c r="C29" s="29"/>
      <c r="D29" s="29"/>
    </row>
    <row r="30" spans="2:4" s="10" customFormat="1" x14ac:dyDescent="0.2">
      <c r="B30" t="s">
        <v>67</v>
      </c>
      <c r="C30" s="29">
        <v>-6195377.7243763767</v>
      </c>
      <c r="D30" s="29">
        <v>-5965586.952748483</v>
      </c>
    </row>
    <row r="31" spans="2:4" s="10" customFormat="1" x14ac:dyDescent="0.2">
      <c r="B31"/>
      <c r="C31" s="29"/>
      <c r="D31" s="29"/>
    </row>
    <row r="32" spans="2:4" s="28" customFormat="1" ht="10.8" thickBot="1" x14ac:dyDescent="0.25">
      <c r="B32" s="2" t="s">
        <v>68</v>
      </c>
      <c r="C32" s="32">
        <f>C28+C30</f>
        <v>47069083.844351932</v>
      </c>
      <c r="D32" s="32">
        <f>D28+D30</f>
        <v>45920389.545694575</v>
      </c>
    </row>
    <row r="33" spans="2:4" s="28" customFormat="1" x14ac:dyDescent="0.2">
      <c r="B33" s="49" t="s">
        <v>75</v>
      </c>
      <c r="C33" s="67">
        <v>0</v>
      </c>
      <c r="D33" s="67">
        <v>-70651.578640999156</v>
      </c>
    </row>
    <row r="34" spans="2:4" s="9" customFormat="1" x14ac:dyDescent="0.2">
      <c r="B34" s="5" t="s">
        <v>69</v>
      </c>
      <c r="C34" s="41"/>
      <c r="D34" s="41"/>
    </row>
    <row r="35" spans="2:4" s="9" customFormat="1" x14ac:dyDescent="0.2">
      <c r="B35" t="s">
        <v>70</v>
      </c>
      <c r="C35" s="41">
        <v>-110517.25093754267</v>
      </c>
      <c r="D35" s="41">
        <v>-56683.173718561738</v>
      </c>
    </row>
    <row r="36" spans="2:4" s="10" customFormat="1" x14ac:dyDescent="0.2">
      <c r="B36" t="s">
        <v>71</v>
      </c>
      <c r="C36" s="29">
        <v>-124946.83621380289</v>
      </c>
      <c r="D36" s="29">
        <v>-76540.192794801609</v>
      </c>
    </row>
    <row r="37" spans="2:4" s="10" customFormat="1" x14ac:dyDescent="0.2">
      <c r="B37" t="s">
        <v>72</v>
      </c>
      <c r="C37" s="29">
        <v>14429.585276260201</v>
      </c>
      <c r="D37" s="29">
        <v>19857.01907623986</v>
      </c>
    </row>
    <row r="38" spans="2:4" s="10" customFormat="1" x14ac:dyDescent="0.2">
      <c r="B38"/>
      <c r="C38" s="29"/>
      <c r="D38" s="29"/>
    </row>
    <row r="39" spans="2:4" s="16" customFormat="1" x14ac:dyDescent="0.2">
      <c r="B39" t="s">
        <v>68</v>
      </c>
      <c r="C39" s="25">
        <v>47069083.844351932</v>
      </c>
      <c r="D39" s="25">
        <v>45849737.967053577</v>
      </c>
    </row>
    <row r="40" spans="2:4" s="16" customFormat="1" x14ac:dyDescent="0.2">
      <c r="B40" t="s">
        <v>71</v>
      </c>
      <c r="C40" s="25">
        <v>46993922.359737016</v>
      </c>
      <c r="D40" s="25">
        <v>45758147.338254377</v>
      </c>
    </row>
    <row r="41" spans="2:4" s="16" customFormat="1" ht="10.8" thickBot="1" x14ac:dyDescent="0.25">
      <c r="B41" s="68" t="s">
        <v>72</v>
      </c>
      <c r="C41" s="69">
        <v>75161.484614916408</v>
      </c>
      <c r="D41" s="69">
        <v>91590.628799202823</v>
      </c>
    </row>
  </sheetData>
  <autoFilter ref="B4:D42" xr:uid="{4736664D-B79C-43E9-A2B7-61D184D7910C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6903-F82C-49E2-B73E-9B36C2AAAF4E}">
  <dimension ref="B1:AB86"/>
  <sheetViews>
    <sheetView topLeftCell="A2" zoomScale="110" zoomScaleNormal="110" workbookViewId="0">
      <pane xSplit="2" ySplit="5" topLeftCell="C7" activePane="bottomRight" state="frozen"/>
      <selection pane="topRight"/>
      <selection pane="bottomLeft"/>
      <selection pane="bottomRight" activeCell="A2" sqref="A1:A1048576"/>
    </sheetView>
  </sheetViews>
  <sheetFormatPr defaultColWidth="9.28515625" defaultRowHeight="10.199999999999999" x14ac:dyDescent="0.2"/>
  <cols>
    <col min="1" max="1" width="3" style="16" customWidth="1"/>
    <col min="2" max="2" width="81.5703125" customWidth="1"/>
    <col min="3" max="3" width="18" style="16" bestFit="1" customWidth="1"/>
    <col min="4" max="4" width="16.42578125" style="16" bestFit="1" customWidth="1"/>
    <col min="5" max="16384" width="9.28515625" style="16"/>
  </cols>
  <sheetData>
    <row r="1" spans="2:4" customFormat="1" x14ac:dyDescent="0.2"/>
    <row r="2" spans="2:4" customFormat="1" x14ac:dyDescent="0.2"/>
    <row r="3" spans="2:4" s="6" customFormat="1" x14ac:dyDescent="0.2">
      <c r="C3" s="6" t="s">
        <v>0</v>
      </c>
    </row>
    <row r="4" spans="2:4" s="15" customFormat="1" x14ac:dyDescent="0.2">
      <c r="C4" s="7">
        <v>44926</v>
      </c>
      <c r="D4" s="7">
        <v>44561</v>
      </c>
    </row>
    <row r="5" spans="2:4" s="46" customFormat="1" x14ac:dyDescent="0.2">
      <c r="B5" s="8" t="s">
        <v>76</v>
      </c>
    </row>
    <row r="6" spans="2:4" s="28" customFormat="1" x14ac:dyDescent="0.2">
      <c r="B6" s="5" t="s">
        <v>66</v>
      </c>
      <c r="C6" s="28">
        <v>53264461.568728313</v>
      </c>
      <c r="D6" s="28">
        <v>51815324.919802062</v>
      </c>
    </row>
    <row r="7" spans="2:4" s="28" customFormat="1" x14ac:dyDescent="0.2">
      <c r="B7" s="5" t="s">
        <v>77</v>
      </c>
    </row>
    <row r="8" spans="2:4" x14ac:dyDescent="0.2">
      <c r="B8" t="s">
        <v>116</v>
      </c>
      <c r="C8" s="33">
        <v>16883084.862152833</v>
      </c>
      <c r="D8" s="33">
        <v>10358590.59208272</v>
      </c>
    </row>
    <row r="9" spans="2:4" x14ac:dyDescent="0.2">
      <c r="B9" t="s">
        <v>117</v>
      </c>
      <c r="C9" s="10">
        <v>46780.799999999996</v>
      </c>
      <c r="D9" s="10">
        <v>82076.41</v>
      </c>
    </row>
    <row r="10" spans="2:4" x14ac:dyDescent="0.2">
      <c r="B10" t="s">
        <v>118</v>
      </c>
      <c r="C10" s="10">
        <v>-209820.22</v>
      </c>
      <c r="D10" s="10">
        <v>-525915.49</v>
      </c>
    </row>
    <row r="11" spans="2:4" x14ac:dyDescent="0.2">
      <c r="B11" t="s">
        <v>119</v>
      </c>
      <c r="C11" s="10">
        <v>3977217.0100000002</v>
      </c>
      <c r="D11" s="44">
        <v>229122.54</v>
      </c>
    </row>
    <row r="12" spans="2:4" x14ac:dyDescent="0.2">
      <c r="B12" t="s">
        <v>120</v>
      </c>
      <c r="C12" s="10">
        <v>-921178.41999999993</v>
      </c>
      <c r="D12" s="10">
        <v>-380463.30999999982</v>
      </c>
    </row>
    <row r="13" spans="2:4" x14ac:dyDescent="0.2">
      <c r="B13" t="s">
        <v>121</v>
      </c>
      <c r="C13" s="10">
        <v>3206523.4160885238</v>
      </c>
      <c r="D13" s="10">
        <v>2021898.1139820293</v>
      </c>
    </row>
    <row r="14" spans="2:4" x14ac:dyDescent="0.2">
      <c r="B14" t="s">
        <v>122</v>
      </c>
      <c r="C14" s="10">
        <v>6620095.8023639992</v>
      </c>
      <c r="D14" s="10">
        <v>879114.50627600006</v>
      </c>
    </row>
    <row r="15" spans="2:4" x14ac:dyDescent="0.2">
      <c r="B15" t="s">
        <v>73</v>
      </c>
      <c r="C15" s="10">
        <v>-165362</v>
      </c>
      <c r="D15" s="10">
        <v>-390568.16</v>
      </c>
    </row>
    <row r="16" spans="2:4" x14ac:dyDescent="0.2">
      <c r="B16" t="s">
        <v>123</v>
      </c>
      <c r="C16" s="10">
        <v>1113986.6119073778</v>
      </c>
      <c r="D16" s="10">
        <v>472173.12697848567</v>
      </c>
    </row>
    <row r="17" spans="2:4" x14ac:dyDescent="0.2">
      <c r="B17" t="s">
        <v>124</v>
      </c>
      <c r="C17" s="10">
        <v>-1968688.3911524501</v>
      </c>
      <c r="D17" s="10">
        <v>-1589222.4813135064</v>
      </c>
    </row>
    <row r="18" spans="2:4" x14ac:dyDescent="0.2">
      <c r="B18" t="s">
        <v>125</v>
      </c>
      <c r="C18" s="10">
        <v>200561.95999999996</v>
      </c>
      <c r="D18" s="16">
        <v>119844.97999999998</v>
      </c>
    </row>
    <row r="19" spans="2:4" x14ac:dyDescent="0.2">
      <c r="B19" t="s">
        <v>126</v>
      </c>
      <c r="C19" s="10">
        <v>-4569.1499999999996</v>
      </c>
      <c r="D19" s="16">
        <v>-193724.07864099916</v>
      </c>
    </row>
    <row r="20" spans="2:4" x14ac:dyDescent="0.2">
      <c r="B20" s="52" t="s">
        <v>127</v>
      </c>
      <c r="C20" s="10">
        <v>-607599.8549975208</v>
      </c>
      <c r="D20" s="10">
        <v>-119436.91505920516</v>
      </c>
    </row>
    <row r="21" spans="2:4" s="28" customFormat="1" ht="9" customHeight="1" x14ac:dyDescent="0.2">
      <c r="B21" s="53" t="s">
        <v>78</v>
      </c>
      <c r="C21" s="9">
        <v>81435493.995091066</v>
      </c>
      <c r="D21" s="9">
        <v>62778814.754107572</v>
      </c>
    </row>
    <row r="22" spans="2:4" x14ac:dyDescent="0.2">
      <c r="B22" s="52" t="s">
        <v>128</v>
      </c>
      <c r="C22" s="10">
        <v>-37100827.011480838</v>
      </c>
      <c r="D22" s="10">
        <v>420712.62432927568</v>
      </c>
    </row>
    <row r="23" spans="2:4" x14ac:dyDescent="0.2">
      <c r="B23" s="52" t="s">
        <v>129</v>
      </c>
      <c r="C23" s="10">
        <v>-3977351.3648066875</v>
      </c>
      <c r="D23" s="10">
        <v>547540.050851017</v>
      </c>
    </row>
    <row r="24" spans="2:4" x14ac:dyDescent="0.2">
      <c r="B24" s="52" t="s">
        <v>130</v>
      </c>
      <c r="C24" s="10">
        <v>42188703.99452658</v>
      </c>
      <c r="D24" s="10">
        <v>9461181.0768334121</v>
      </c>
    </row>
    <row r="25" spans="2:4" x14ac:dyDescent="0.2">
      <c r="B25" s="52" t="s">
        <v>131</v>
      </c>
      <c r="C25" s="10">
        <v>-122454.73578479397</v>
      </c>
      <c r="D25" s="10">
        <v>-635343.20813779626</v>
      </c>
    </row>
    <row r="26" spans="2:4" x14ac:dyDescent="0.2">
      <c r="B26" s="52" t="s">
        <v>132</v>
      </c>
      <c r="C26" s="10">
        <v>857841.28389453888</v>
      </c>
      <c r="D26" s="10">
        <v>3603574.6555356793</v>
      </c>
    </row>
    <row r="27" spans="2:4" x14ac:dyDescent="0.2">
      <c r="B27" s="52" t="s">
        <v>133</v>
      </c>
      <c r="C27" s="10">
        <v>-1113986.6119073778</v>
      </c>
      <c r="D27" s="10">
        <v>-472173.12697848567</v>
      </c>
    </row>
    <row r="28" spans="2:4" x14ac:dyDescent="0.2">
      <c r="B28" s="52" t="s">
        <v>134</v>
      </c>
      <c r="C28" s="10">
        <v>3560997.6221974501</v>
      </c>
      <c r="D28" s="10">
        <v>96821.21278550633</v>
      </c>
    </row>
    <row r="29" spans="2:4" s="28" customFormat="1" x14ac:dyDescent="0.2">
      <c r="B29" s="53" t="s">
        <v>79</v>
      </c>
      <c r="C29" s="9">
        <v>85728417.171729937</v>
      </c>
      <c r="D29" s="9">
        <v>75801128.039326191</v>
      </c>
    </row>
    <row r="30" spans="2:4" x14ac:dyDescent="0.2">
      <c r="B30" s="52" t="s">
        <v>80</v>
      </c>
      <c r="C30" s="10">
        <v>-6276245.939614377</v>
      </c>
      <c r="D30" s="10">
        <v>-4920434.7118524835</v>
      </c>
    </row>
    <row r="31" spans="2:4" s="28" customFormat="1" x14ac:dyDescent="0.2">
      <c r="B31" s="53" t="s">
        <v>81</v>
      </c>
      <c r="C31" s="9">
        <v>79452171.232115567</v>
      </c>
      <c r="D31" s="9">
        <v>70880693.3274737</v>
      </c>
    </row>
    <row r="32" spans="2:4" x14ac:dyDescent="0.2">
      <c r="B32" s="52"/>
      <c r="C32" s="10"/>
      <c r="D32" s="10"/>
    </row>
    <row r="33" spans="2:4" s="45" customFormat="1" x14ac:dyDescent="0.2">
      <c r="B33" s="54" t="s">
        <v>82</v>
      </c>
      <c r="C33" s="11"/>
      <c r="D33" s="11"/>
    </row>
    <row r="34" spans="2:4" x14ac:dyDescent="0.2">
      <c r="B34" s="52" t="s">
        <v>83</v>
      </c>
      <c r="C34" s="10">
        <v>-1050.4000000059605</v>
      </c>
      <c r="D34" s="10">
        <v>-1049.7000000029802</v>
      </c>
    </row>
    <row r="35" spans="2:4" x14ac:dyDescent="0.2">
      <c r="B35" s="52" t="s">
        <v>84</v>
      </c>
      <c r="C35" s="10">
        <v>-1342656.8449605219</v>
      </c>
      <c r="D35" s="10">
        <v>55433.346478525084</v>
      </c>
    </row>
    <row r="36" spans="2:4" x14ac:dyDescent="0.2">
      <c r="B36" s="52" t="s">
        <v>85</v>
      </c>
      <c r="C36" s="10">
        <v>-45477418.640093394</v>
      </c>
      <c r="D36" s="10">
        <v>-11510486.811647525</v>
      </c>
    </row>
    <row r="37" spans="2:4" x14ac:dyDescent="0.2">
      <c r="B37" s="52" t="s">
        <v>86</v>
      </c>
      <c r="C37" s="10">
        <v>-92356079.220134526</v>
      </c>
      <c r="D37" s="10">
        <v>-15074528.749732597</v>
      </c>
    </row>
    <row r="38" spans="2:4" x14ac:dyDescent="0.2">
      <c r="B38" s="52" t="s">
        <v>87</v>
      </c>
      <c r="C38" s="10">
        <v>-3525897.3600000003</v>
      </c>
      <c r="D38" s="10">
        <v>-4010000</v>
      </c>
    </row>
    <row r="39" spans="2:4" x14ac:dyDescent="0.2">
      <c r="B39" s="52" t="s">
        <v>88</v>
      </c>
      <c r="C39" s="10">
        <v>-523374.61</v>
      </c>
      <c r="D39" s="10">
        <v>0</v>
      </c>
    </row>
    <row r="40" spans="2:4" x14ac:dyDescent="0.2">
      <c r="B40" s="52" t="s">
        <v>89</v>
      </c>
      <c r="C40" s="10">
        <v>-2893443.6169610047</v>
      </c>
      <c r="D40" s="10">
        <v>483544.51518700644</v>
      </c>
    </row>
    <row r="41" spans="2:4" s="28" customFormat="1" x14ac:dyDescent="0.2">
      <c r="B41" s="53" t="s">
        <v>90</v>
      </c>
      <c r="C41" s="9">
        <v>-146119920.69214946</v>
      </c>
      <c r="D41" s="9">
        <v>-30057087.399714593</v>
      </c>
    </row>
    <row r="42" spans="2:4" x14ac:dyDescent="0.2">
      <c r="B42" s="52"/>
      <c r="C42" s="10"/>
      <c r="D42" s="10"/>
    </row>
    <row r="43" spans="2:4" s="45" customFormat="1" x14ac:dyDescent="0.2">
      <c r="B43" s="54" t="s">
        <v>91</v>
      </c>
      <c r="C43" s="11"/>
      <c r="D43" s="11"/>
    </row>
    <row r="44" spans="2:4" x14ac:dyDescent="0.2">
      <c r="B44" s="52" t="s">
        <v>92</v>
      </c>
      <c r="C44" s="10">
        <v>1810427.13</v>
      </c>
      <c r="D44" s="10">
        <v>74230954.662080005</v>
      </c>
    </row>
    <row r="45" spans="2:4" x14ac:dyDescent="0.2">
      <c r="B45" s="52" t="s">
        <v>93</v>
      </c>
      <c r="C45" s="10">
        <v>71625332.909999996</v>
      </c>
      <c r="D45" s="10">
        <v>-19031902.649241999</v>
      </c>
    </row>
    <row r="46" spans="2:4" x14ac:dyDescent="0.2">
      <c r="B46" s="52" t="s">
        <v>94</v>
      </c>
      <c r="C46" s="10">
        <v>-7607204.1348743849</v>
      </c>
      <c r="D46" s="10">
        <v>-5947853.8225428266</v>
      </c>
    </row>
    <row r="47" spans="2:4" x14ac:dyDescent="0.2">
      <c r="B47" s="52" t="s">
        <v>95</v>
      </c>
      <c r="C47" s="10">
        <v>0</v>
      </c>
      <c r="D47" s="10">
        <v>-34263158.079999998</v>
      </c>
    </row>
    <row r="48" spans="2:4" s="28" customFormat="1" x14ac:dyDescent="0.2">
      <c r="B48" s="53" t="s">
        <v>96</v>
      </c>
      <c r="C48" s="9">
        <v>65828555.905125603</v>
      </c>
      <c r="D48" s="9">
        <v>14988040.110295184</v>
      </c>
    </row>
    <row r="49" spans="2:4" x14ac:dyDescent="0.2">
      <c r="B49" s="52"/>
      <c r="C49" s="10"/>
      <c r="D49" s="10"/>
    </row>
    <row r="50" spans="2:4" s="28" customFormat="1" x14ac:dyDescent="0.2">
      <c r="B50" s="53" t="s">
        <v>97</v>
      </c>
      <c r="C50" s="9">
        <v>-839193</v>
      </c>
      <c r="D50" s="9">
        <v>55811646.038054287</v>
      </c>
    </row>
    <row r="51" spans="2:4" s="28" customFormat="1" x14ac:dyDescent="0.2">
      <c r="B51" s="53" t="s">
        <v>98</v>
      </c>
      <c r="C51" s="9">
        <v>102212824.15217438</v>
      </c>
      <c r="D51" s="9">
        <v>46401178.425345175</v>
      </c>
    </row>
    <row r="52" spans="2:4" s="28" customFormat="1" x14ac:dyDescent="0.2">
      <c r="B52" s="53" t="s">
        <v>99</v>
      </c>
      <c r="C52" s="9">
        <v>101373630.59726609</v>
      </c>
      <c r="D52" s="9">
        <v>102212824.46339947</v>
      </c>
    </row>
    <row r="53" spans="2:4" x14ac:dyDescent="0.2">
      <c r="B53" s="52"/>
      <c r="C53" s="10"/>
      <c r="D53" s="10"/>
    </row>
    <row r="54" spans="2:4" x14ac:dyDescent="0.2">
      <c r="B54" s="52"/>
      <c r="C54" s="10"/>
      <c r="D54" s="10"/>
    </row>
    <row r="55" spans="2:4" x14ac:dyDescent="0.2">
      <c r="B55" s="52"/>
      <c r="C55" s="10"/>
      <c r="D55" s="10"/>
    </row>
    <row r="56" spans="2:4" x14ac:dyDescent="0.2">
      <c r="B56" s="52"/>
      <c r="C56" s="10"/>
      <c r="D56" s="10"/>
    </row>
    <row r="57" spans="2:4" x14ac:dyDescent="0.2">
      <c r="B57" s="52"/>
      <c r="C57" s="10"/>
      <c r="D57" s="10"/>
    </row>
    <row r="58" spans="2:4" x14ac:dyDescent="0.2">
      <c r="B58" s="52"/>
      <c r="C58" s="10"/>
      <c r="D58" s="10"/>
    </row>
    <row r="59" spans="2:4" x14ac:dyDescent="0.2">
      <c r="B59" s="52"/>
      <c r="C59" s="10"/>
      <c r="D59" s="10"/>
    </row>
    <row r="60" spans="2:4" x14ac:dyDescent="0.2">
      <c r="B60" s="52"/>
      <c r="C60" s="10"/>
      <c r="D60" s="10"/>
    </row>
    <row r="61" spans="2:4" x14ac:dyDescent="0.2">
      <c r="B61" s="52"/>
      <c r="C61" s="10"/>
      <c r="D61" s="10"/>
    </row>
    <row r="62" spans="2:4" x14ac:dyDescent="0.2">
      <c r="B62" s="52"/>
      <c r="C62" s="10"/>
      <c r="D62" s="10"/>
    </row>
    <row r="63" spans="2:4" x14ac:dyDescent="0.2">
      <c r="B63" s="52"/>
      <c r="C63" s="10"/>
      <c r="D63" s="10"/>
    </row>
    <row r="64" spans="2:4" x14ac:dyDescent="0.2">
      <c r="B64" s="52"/>
      <c r="C64" s="10"/>
      <c r="D64" s="10"/>
    </row>
    <row r="65" spans="2:4" x14ac:dyDescent="0.2">
      <c r="B65" s="52"/>
      <c r="C65" s="10"/>
      <c r="D65" s="10"/>
    </row>
    <row r="66" spans="2:4" x14ac:dyDescent="0.2">
      <c r="B66" s="52"/>
      <c r="C66" s="10"/>
      <c r="D66" s="10"/>
    </row>
    <row r="67" spans="2:4" x14ac:dyDescent="0.2">
      <c r="B67" s="52"/>
      <c r="C67" s="10"/>
      <c r="D67" s="10"/>
    </row>
    <row r="68" spans="2:4" x14ac:dyDescent="0.2">
      <c r="B68" s="52"/>
      <c r="C68" s="10"/>
      <c r="D68" s="10"/>
    </row>
    <row r="69" spans="2:4" x14ac:dyDescent="0.2">
      <c r="B69" s="52"/>
      <c r="C69" s="10"/>
      <c r="D69" s="10"/>
    </row>
    <row r="70" spans="2:4" x14ac:dyDescent="0.2">
      <c r="B70" s="52"/>
      <c r="C70" s="10"/>
      <c r="D70" s="10"/>
    </row>
    <row r="71" spans="2:4" x14ac:dyDescent="0.2">
      <c r="B71" s="52"/>
      <c r="C71" s="10"/>
      <c r="D71" s="10"/>
    </row>
    <row r="72" spans="2:4" x14ac:dyDescent="0.2">
      <c r="B72" s="52"/>
      <c r="C72" s="10"/>
      <c r="D72" s="10"/>
    </row>
    <row r="73" spans="2:4" x14ac:dyDescent="0.2">
      <c r="B73" s="52"/>
      <c r="C73" s="10"/>
      <c r="D73" s="10"/>
    </row>
    <row r="74" spans="2:4" x14ac:dyDescent="0.2">
      <c r="B74" s="52"/>
      <c r="C74" s="10"/>
      <c r="D74" s="10"/>
    </row>
    <row r="75" spans="2:4" x14ac:dyDescent="0.2">
      <c r="B75" s="52"/>
      <c r="C75" s="10"/>
      <c r="D75" s="10"/>
    </row>
    <row r="76" spans="2:4" x14ac:dyDescent="0.2">
      <c r="B76" s="52"/>
      <c r="C76" s="10"/>
      <c r="D76" s="10"/>
    </row>
    <row r="77" spans="2:4" x14ac:dyDescent="0.2">
      <c r="B77" s="52"/>
      <c r="C77" s="10"/>
      <c r="D77" s="10"/>
    </row>
    <row r="78" spans="2:4" x14ac:dyDescent="0.2">
      <c r="B78" s="52"/>
      <c r="C78" s="10"/>
      <c r="D78" s="10"/>
    </row>
    <row r="79" spans="2:4" x14ac:dyDescent="0.2">
      <c r="B79" s="52"/>
      <c r="C79" s="10"/>
      <c r="D79" s="10"/>
    </row>
    <row r="80" spans="2:4" x14ac:dyDescent="0.2">
      <c r="B80" s="52"/>
      <c r="C80" s="10"/>
      <c r="D80" s="10"/>
    </row>
    <row r="81" spans="2:4" x14ac:dyDescent="0.2">
      <c r="B81" s="52"/>
      <c r="C81" s="10"/>
      <c r="D81" s="10"/>
    </row>
    <row r="82" spans="2:4" x14ac:dyDescent="0.2">
      <c r="B82" s="52"/>
      <c r="C82" s="10"/>
      <c r="D82" s="10"/>
    </row>
    <row r="83" spans="2:4" x14ac:dyDescent="0.2">
      <c r="B83" s="52"/>
      <c r="C83" s="10"/>
      <c r="D83" s="10"/>
    </row>
    <row r="84" spans="2:4" x14ac:dyDescent="0.2">
      <c r="B84" s="52"/>
      <c r="C84" s="10"/>
      <c r="D84" s="10"/>
    </row>
    <row r="85" spans="2:4" x14ac:dyDescent="0.2">
      <c r="B85" s="52"/>
      <c r="C85" s="10"/>
      <c r="D85" s="10"/>
    </row>
    <row r="86" spans="2:4" x14ac:dyDescent="0.2">
      <c r="B86" s="52"/>
      <c r="C86" s="10"/>
      <c r="D86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CC88-BAB0-4C24-A17C-E4DD7A1A32F3}">
  <dimension ref="B2:P44"/>
  <sheetViews>
    <sheetView tabSelected="1" zoomScale="110" zoomScaleNormal="110" workbookViewId="0">
      <pane xSplit="2" ySplit="5" topLeftCell="C6" activePane="bottomRight" state="frozen"/>
      <selection pane="topRight"/>
      <selection pane="bottomLeft"/>
      <selection pane="bottomRight" activeCell="C30" sqref="C30"/>
    </sheetView>
  </sheetViews>
  <sheetFormatPr defaultColWidth="8.7109375" defaultRowHeight="10.199999999999999" x14ac:dyDescent="0.2"/>
  <cols>
    <col min="1" max="1" width="2.28515625" customWidth="1"/>
    <col min="2" max="2" width="63.7109375" style="15" bestFit="1" customWidth="1"/>
    <col min="3" max="3" width="20" style="16" bestFit="1" customWidth="1"/>
    <col min="4" max="4" width="15.28515625" style="16" customWidth="1"/>
    <col min="5" max="5" width="20.7109375" style="16" bestFit="1" customWidth="1"/>
    <col min="6" max="6" width="18.7109375" style="16" bestFit="1" customWidth="1"/>
    <col min="7" max="8" width="17" style="16" customWidth="1"/>
    <col min="9" max="9" width="36.28515625" style="16" bestFit="1" customWidth="1"/>
    <col min="10" max="10" width="21.28515625" style="16" bestFit="1" customWidth="1"/>
    <col min="11" max="11" width="34" style="16" customWidth="1"/>
    <col min="12" max="12" width="40.28515625" style="16" bestFit="1" customWidth="1"/>
    <col min="13" max="13" width="17.28515625" style="16" customWidth="1"/>
    <col min="14" max="14" width="22" style="16" customWidth="1"/>
    <col min="15" max="15" width="24.28515625" style="16" customWidth="1"/>
    <col min="16" max="16" width="8.7109375" style="16" customWidth="1"/>
  </cols>
  <sheetData>
    <row r="2" spans="2:16" x14ac:dyDescent="0.2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6" ht="30.6" x14ac:dyDescent="0.2">
      <c r="B3" s="7" t="s">
        <v>100</v>
      </c>
      <c r="C3" s="47" t="s">
        <v>15</v>
      </c>
      <c r="D3" s="47" t="s">
        <v>16</v>
      </c>
      <c r="E3" s="47" t="s">
        <v>17</v>
      </c>
      <c r="F3" s="12" t="s">
        <v>101</v>
      </c>
      <c r="G3" s="47" t="s">
        <v>20</v>
      </c>
      <c r="H3" s="47" t="s">
        <v>21</v>
      </c>
      <c r="I3" s="47" t="s">
        <v>22</v>
      </c>
      <c r="J3" s="47" t="s">
        <v>23</v>
      </c>
      <c r="K3" s="12" t="s">
        <v>102</v>
      </c>
      <c r="L3" s="47" t="s">
        <v>69</v>
      </c>
      <c r="M3" s="47" t="s">
        <v>29</v>
      </c>
      <c r="N3" s="47" t="s">
        <v>48</v>
      </c>
      <c r="O3" s="47" t="s">
        <v>32</v>
      </c>
    </row>
    <row r="5" spans="2:16" s="5" customFormat="1" ht="10.8" thickBot="1" x14ac:dyDescent="0.25">
      <c r="B5" s="13">
        <v>44196</v>
      </c>
      <c r="C5" s="14">
        <f>SOFP!E24</f>
        <v>100000.00292319999</v>
      </c>
      <c r="D5" s="14">
        <f>SOFP!E25</f>
        <v>263971.34946000006</v>
      </c>
      <c r="E5" s="14">
        <f>SOFP!E26</f>
        <v>0</v>
      </c>
      <c r="F5" s="14">
        <f>SUM(SOFP!E27:E28)</f>
        <v>2780091.0060999999</v>
      </c>
      <c r="G5" s="14">
        <f>SOFP!E29</f>
        <v>0</v>
      </c>
      <c r="H5" s="14">
        <f>SOFP!E30</f>
        <v>0</v>
      </c>
      <c r="I5" s="14">
        <f>SOFP!E31</f>
        <v>0</v>
      </c>
      <c r="J5" s="14">
        <f>SUM(SOFP!E32:E34)</f>
        <v>102399519.05929306</v>
      </c>
      <c r="K5" s="14">
        <v>-6245499.2234908091</v>
      </c>
      <c r="L5" s="14">
        <f>SOFP!E37</f>
        <v>-16001.781854199995</v>
      </c>
      <c r="M5" s="14">
        <f>SUM(C5:L5)</f>
        <v>99282080.412431255</v>
      </c>
      <c r="N5" s="14">
        <f>SUM(SOFP!E39:E40)</f>
        <v>-312250.56727236084</v>
      </c>
      <c r="O5" s="14">
        <f>SUM(M5:N5)</f>
        <v>98969829.84515889</v>
      </c>
      <c r="P5" s="28"/>
    </row>
    <row r="7" spans="2:16" x14ac:dyDescent="0.2">
      <c r="B7" s="15" t="s">
        <v>104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f>SOFP!D33</f>
        <v>45758147.768254511</v>
      </c>
      <c r="K7" s="10"/>
      <c r="L7" s="10">
        <v>0</v>
      </c>
      <c r="M7" s="16">
        <f t="shared" ref="M7:M16" si="0">SUM(C7:K7)</f>
        <v>45758147.768254511</v>
      </c>
      <c r="N7" s="10">
        <f>SOFP!D39</f>
        <v>91590.628799202823</v>
      </c>
      <c r="O7" s="16">
        <f t="shared" ref="O7" si="1">SUM(M7:N7)</f>
        <v>45849738.397053711</v>
      </c>
    </row>
    <row r="8" spans="2:16" x14ac:dyDescent="0.2">
      <c r="B8" s="15" t="s">
        <v>25</v>
      </c>
      <c r="C8" s="10">
        <v>0</v>
      </c>
      <c r="D8" s="10">
        <v>0</v>
      </c>
      <c r="E8" s="10">
        <v>0</v>
      </c>
      <c r="F8" s="10">
        <v>2657494.5891999998</v>
      </c>
      <c r="G8" s="10">
        <v>0</v>
      </c>
      <c r="H8" s="10">
        <v>0</v>
      </c>
      <c r="I8" s="10">
        <v>0</v>
      </c>
      <c r="J8" s="10">
        <v>-2721793.43</v>
      </c>
      <c r="K8" s="10"/>
      <c r="L8" s="10">
        <v>0</v>
      </c>
      <c r="M8" s="16">
        <f t="shared" si="0"/>
        <v>-64298.840800000355</v>
      </c>
      <c r="N8" s="10"/>
      <c r="O8" s="16">
        <f t="shared" ref="O8" si="2">SUM(M8:N8)</f>
        <v>-64298.840800000355</v>
      </c>
    </row>
    <row r="9" spans="2:16" x14ac:dyDescent="0.2">
      <c r="B9" s="15" t="s">
        <v>23</v>
      </c>
      <c r="C9" s="10">
        <v>37573129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-37633727.772799999</v>
      </c>
      <c r="K9" s="10"/>
      <c r="L9" s="10">
        <v>0</v>
      </c>
      <c r="M9" s="16">
        <f t="shared" si="0"/>
        <v>-60598.772799998522</v>
      </c>
      <c r="N9" s="10"/>
      <c r="O9" s="16">
        <f t="shared" ref="O9:O22" si="3">SUM(M9:N9)</f>
        <v>-60598.772799998522</v>
      </c>
    </row>
    <row r="10" spans="2:16" x14ac:dyDescent="0.2">
      <c r="B10" s="15" t="s">
        <v>105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/>
      <c r="L10" s="10">
        <v>0</v>
      </c>
      <c r="M10" s="16">
        <f t="shared" si="0"/>
        <v>0</v>
      </c>
      <c r="N10" s="10"/>
      <c r="O10" s="16">
        <f t="shared" si="3"/>
        <v>0</v>
      </c>
    </row>
    <row r="11" spans="2:16" x14ac:dyDescent="0.2">
      <c r="B11" s="15" t="s">
        <v>106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229122.54</v>
      </c>
      <c r="J11" s="10">
        <v>0</v>
      </c>
      <c r="K11" s="10"/>
      <c r="L11" s="10">
        <v>0</v>
      </c>
      <c r="M11" s="16">
        <f t="shared" si="0"/>
        <v>229122.54</v>
      </c>
      <c r="N11" s="10"/>
      <c r="O11" s="16">
        <f t="shared" si="3"/>
        <v>229122.54</v>
      </c>
    </row>
    <row r="12" spans="2:16" x14ac:dyDescent="0.2">
      <c r="B12" s="15" t="s">
        <v>107</v>
      </c>
      <c r="C12" s="10">
        <v>0</v>
      </c>
      <c r="D12" s="10">
        <v>0</v>
      </c>
      <c r="E12" s="10">
        <v>68754749.959999993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/>
      <c r="L12" s="10">
        <v>0</v>
      </c>
      <c r="M12" s="16">
        <f t="shared" si="0"/>
        <v>68754749.959999993</v>
      </c>
      <c r="N12" s="10"/>
      <c r="O12" s="16">
        <f t="shared" si="3"/>
        <v>68754749.959999993</v>
      </c>
    </row>
    <row r="13" spans="2:16" x14ac:dyDescent="0.2">
      <c r="B13" s="15" t="s">
        <v>108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/>
      <c r="L13" s="10">
        <v>0</v>
      </c>
      <c r="M13" s="16">
        <f t="shared" si="0"/>
        <v>0</v>
      </c>
      <c r="N13" s="10"/>
      <c r="O13" s="16">
        <f t="shared" si="3"/>
        <v>0</v>
      </c>
    </row>
    <row r="14" spans="2:16" x14ac:dyDescent="0.2">
      <c r="B14" s="15" t="s">
        <v>109</v>
      </c>
      <c r="C14" s="10">
        <f>-F14</f>
        <v>2426870.66</v>
      </c>
      <c r="D14" s="10">
        <v>0</v>
      </c>
      <c r="E14" s="10">
        <v>0</v>
      </c>
      <c r="F14" s="10">
        <v>-2426870.66</v>
      </c>
      <c r="G14" s="10">
        <v>0</v>
      </c>
      <c r="H14" s="10">
        <v>0</v>
      </c>
      <c r="I14" s="10">
        <v>0</v>
      </c>
      <c r="J14" s="10">
        <v>0</v>
      </c>
      <c r="K14" s="10"/>
      <c r="L14" s="10">
        <v>0</v>
      </c>
      <c r="M14" s="16">
        <f t="shared" si="0"/>
        <v>0</v>
      </c>
      <c r="N14" s="10"/>
      <c r="O14" s="16">
        <f t="shared" si="3"/>
        <v>0</v>
      </c>
    </row>
    <row r="15" spans="2:16" x14ac:dyDescent="0.2">
      <c r="B15" s="15" t="s">
        <v>110</v>
      </c>
      <c r="C15" s="10">
        <v>0</v>
      </c>
      <c r="D15" s="10">
        <v>0</v>
      </c>
      <c r="E15" s="10">
        <v>0</v>
      </c>
      <c r="F15" s="10">
        <v>0</v>
      </c>
      <c r="G15" s="10">
        <v>-4010000</v>
      </c>
      <c r="H15" s="10">
        <v>0</v>
      </c>
      <c r="I15" s="10">
        <v>0</v>
      </c>
      <c r="J15" s="10">
        <v>0</v>
      </c>
      <c r="K15" s="10"/>
      <c r="L15" s="10">
        <v>0</v>
      </c>
      <c r="M15" s="16">
        <f t="shared" si="0"/>
        <v>-4010000</v>
      </c>
      <c r="N15" s="10"/>
      <c r="O15" s="16">
        <f t="shared" si="3"/>
        <v>-4010000</v>
      </c>
    </row>
    <row r="16" spans="2:16" x14ac:dyDescent="0.2">
      <c r="B16" s="15" t="s">
        <v>111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/>
      <c r="L16" s="10">
        <v>0</v>
      </c>
      <c r="M16" s="16">
        <f t="shared" si="0"/>
        <v>0</v>
      </c>
      <c r="N16" s="10"/>
      <c r="O16" s="16">
        <f>SUM(M16:N16)</f>
        <v>0</v>
      </c>
    </row>
    <row r="17" spans="2:16" x14ac:dyDescent="0.2">
      <c r="B17" s="15" t="s">
        <v>112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/>
      <c r="L17" s="10">
        <f>-SOCI!D35</f>
        <v>56683.173718561738</v>
      </c>
      <c r="M17" s="16">
        <f>SUM(C17:L17)</f>
        <v>56683.173718561738</v>
      </c>
      <c r="N17" s="10"/>
      <c r="O17" s="16">
        <f t="shared" si="3"/>
        <v>56683.173718561738</v>
      </c>
    </row>
    <row r="18" spans="2:16" x14ac:dyDescent="0.2">
      <c r="B18" s="15" t="s">
        <v>21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/>
      <c r="L18" s="10">
        <v>0</v>
      </c>
      <c r="M18" s="16">
        <f>SUM(C18:K18)</f>
        <v>0</v>
      </c>
      <c r="N18" s="10"/>
      <c r="O18" s="16">
        <f t="shared" si="3"/>
        <v>0</v>
      </c>
    </row>
    <row r="19" spans="2:16" x14ac:dyDescent="0.2">
      <c r="B19" s="15" t="s">
        <v>113</v>
      </c>
      <c r="C19" s="10">
        <v>5469749.4000000004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/>
      <c r="L19" s="10">
        <v>0</v>
      </c>
      <c r="M19" s="16">
        <f>SUM(C19:K19)</f>
        <v>5469749.4000000004</v>
      </c>
      <c r="N19" s="10"/>
      <c r="O19" s="16">
        <f t="shared" si="3"/>
        <v>5469749.4000000004</v>
      </c>
    </row>
    <row r="20" spans="2:16" x14ac:dyDescent="0.2">
      <c r="B20" s="15" t="s">
        <v>114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-115579.70805638671</v>
      </c>
      <c r="K20" s="10"/>
      <c r="L20" s="10">
        <v>0</v>
      </c>
      <c r="M20" s="16">
        <f>SUM(C20:K20)</f>
        <v>-115579.70805638671</v>
      </c>
      <c r="N20" s="10"/>
      <c r="O20" s="16">
        <f t="shared" si="3"/>
        <v>-115579.70805638671</v>
      </c>
    </row>
    <row r="21" spans="2:16" x14ac:dyDescent="0.2">
      <c r="B21" s="15" t="s">
        <v>115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-34263158.079999998</v>
      </c>
      <c r="K21" s="10"/>
      <c r="L21" s="10">
        <v>0</v>
      </c>
      <c r="M21" s="16">
        <f>SUM(C21:K21)</f>
        <v>-34263158.079999998</v>
      </c>
      <c r="N21" s="10"/>
      <c r="O21" s="16">
        <f t="shared" si="3"/>
        <v>-34263158.079999998</v>
      </c>
    </row>
    <row r="22" spans="2:16" x14ac:dyDescent="0.2">
      <c r="B22" s="15" t="s">
        <v>103</v>
      </c>
      <c r="C22" s="16">
        <v>0</v>
      </c>
      <c r="D22" s="16">
        <v>0</v>
      </c>
      <c r="E22" s="16">
        <v>0</v>
      </c>
      <c r="F22" s="10">
        <v>6455.3020800000049</v>
      </c>
      <c r="G22" s="16">
        <v>0</v>
      </c>
      <c r="H22" s="16">
        <v>0</v>
      </c>
      <c r="I22" s="16">
        <v>0</v>
      </c>
      <c r="J22" s="16">
        <v>0</v>
      </c>
      <c r="K22" s="10">
        <v>-3857.2070028184498</v>
      </c>
      <c r="L22" s="16">
        <v>0</v>
      </c>
      <c r="M22" s="16">
        <f>SUM(C22:K22)</f>
        <v>2598.0950771815551</v>
      </c>
      <c r="N22" s="10">
        <f>SOFP!D39+SOFP!D40-SOFP!E39-SOFP!E40-N7</f>
        <v>279013.294039245</v>
      </c>
      <c r="O22" s="16">
        <f t="shared" si="3"/>
        <v>281611.38911642658</v>
      </c>
    </row>
    <row r="23" spans="2:16" s="5" customFormat="1" ht="10.8" thickBot="1" x14ac:dyDescent="0.25">
      <c r="B23" s="13">
        <v>44561</v>
      </c>
      <c r="C23" s="14">
        <f>SOFP!D24</f>
        <v>45569749.402923197</v>
      </c>
      <c r="D23" s="14">
        <f>SOFP!D25</f>
        <v>263971.34946000006</v>
      </c>
      <c r="E23" s="14">
        <f>SOFP!D26</f>
        <v>68754749.959999993</v>
      </c>
      <c r="F23" s="14">
        <f>SUM(SOFP!D27:D28)</f>
        <v>3017170.2373800003</v>
      </c>
      <c r="G23" s="14">
        <f>SOFP!D29</f>
        <v>-4010000</v>
      </c>
      <c r="H23" s="14">
        <f>SOFP!D30</f>
        <v>0</v>
      </c>
      <c r="I23" s="14">
        <f>SOFP!D31</f>
        <v>229122.54</v>
      </c>
      <c r="J23" s="14">
        <f>SUM(SOFP!D32:D34)</f>
        <v>73423407.696447104</v>
      </c>
      <c r="K23" s="14">
        <v>-6249356.4304936295</v>
      </c>
      <c r="L23" s="14">
        <f>SOFP!D37</f>
        <v>40681.342985550145</v>
      </c>
      <c r="M23" s="14">
        <f>SUM(C23:L23)</f>
        <v>181039496.09870219</v>
      </c>
      <c r="N23" s="38">
        <f>SUM(SOFP!D39:D40)</f>
        <v>58353.355566087033</v>
      </c>
      <c r="O23" s="14">
        <f>SUM(M23:N23)</f>
        <v>181097849.45426828</v>
      </c>
      <c r="P23" s="28"/>
    </row>
    <row r="24" spans="2:16" s="43" customFormat="1" x14ac:dyDescent="0.2">
      <c r="B24" s="48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4"/>
      <c r="O24" s="35"/>
      <c r="P24" s="35"/>
    </row>
    <row r="25" spans="2:16" x14ac:dyDescent="0.2">
      <c r="N25" s="10"/>
    </row>
    <row r="26" spans="2:16" x14ac:dyDescent="0.2">
      <c r="B26" s="15" t="str">
        <f t="shared" ref="B26:B41" si="4">B7</f>
        <v>Rezultatul exercitiului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f>SOFP!C33</f>
        <v>46993924.039733216</v>
      </c>
      <c r="K26" s="10"/>
      <c r="L26" s="10">
        <v>0</v>
      </c>
      <c r="M26" s="16">
        <f t="shared" ref="M26:M35" si="5">SUM(C26:K26)</f>
        <v>46993924.039733216</v>
      </c>
      <c r="N26" s="10">
        <f>SOFP!C39</f>
        <v>75161.484614916408</v>
      </c>
      <c r="O26" s="16">
        <f t="shared" ref="O26" si="6">SUM(M26:N26)</f>
        <v>47069085.524348132</v>
      </c>
    </row>
    <row r="27" spans="2:16" x14ac:dyDescent="0.2">
      <c r="B27" s="15" t="str">
        <f t="shared" si="4"/>
        <v>Repartizarea profitului</v>
      </c>
      <c r="C27" s="10">
        <v>0</v>
      </c>
      <c r="D27" s="10">
        <v>0</v>
      </c>
      <c r="E27" s="10">
        <v>0</v>
      </c>
      <c r="F27" s="10">
        <v>3345397</v>
      </c>
      <c r="G27" s="10">
        <v>0</v>
      </c>
      <c r="H27" s="10">
        <v>0</v>
      </c>
      <c r="I27" s="10">
        <v>0</v>
      </c>
      <c r="J27" s="10">
        <v>-3394091</v>
      </c>
      <c r="K27" s="10"/>
      <c r="L27" s="10">
        <v>0</v>
      </c>
      <c r="M27" s="16">
        <f t="shared" si="5"/>
        <v>-48694</v>
      </c>
      <c r="N27" s="10"/>
      <c r="O27" s="16">
        <f t="shared" ref="O27:O28" si="7">SUM(M27:N27)</f>
        <v>-48694</v>
      </c>
    </row>
    <row r="28" spans="2:16" x14ac:dyDescent="0.2">
      <c r="B28" s="15" t="str">
        <f t="shared" si="4"/>
        <v>Rezultat reportat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49314.331451000005</v>
      </c>
      <c r="K28" s="10"/>
      <c r="L28" s="10">
        <v>0</v>
      </c>
      <c r="M28" s="16">
        <f t="shared" si="5"/>
        <v>49314.331451000005</v>
      </c>
      <c r="N28" s="10"/>
      <c r="O28" s="16">
        <f t="shared" si="7"/>
        <v>49314.331451000005</v>
      </c>
    </row>
    <row r="29" spans="2:16" x14ac:dyDescent="0.2">
      <c r="B29" s="15" t="str">
        <f t="shared" si="4"/>
        <v>Majorare capital social</v>
      </c>
      <c r="C29" s="10">
        <v>45569749.399999999</v>
      </c>
      <c r="D29" s="10">
        <v>0</v>
      </c>
      <c r="E29" s="10">
        <v>-45569749.399999999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/>
      <c r="L29" s="10">
        <v>0</v>
      </c>
      <c r="M29" s="16">
        <f t="shared" si="5"/>
        <v>0</v>
      </c>
      <c r="N29" s="10"/>
      <c r="O29" s="16">
        <f t="shared" ref="O29:O41" si="8">SUM(M29:N29)</f>
        <v>0</v>
      </c>
    </row>
    <row r="30" spans="2:16" x14ac:dyDescent="0.2">
      <c r="B30" s="15" t="str">
        <f t="shared" si="4"/>
        <v>Beneficii acordate angajaţilor sub forma instrumentelor de capitaluri proprii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6038931</v>
      </c>
      <c r="J30" s="10">
        <v>0</v>
      </c>
      <c r="K30" s="10"/>
      <c r="L30" s="10">
        <v>0</v>
      </c>
      <c r="M30" s="16">
        <f t="shared" si="5"/>
        <v>6038931</v>
      </c>
      <c r="N30" s="10"/>
      <c r="O30" s="16">
        <f t="shared" si="8"/>
        <v>6038931</v>
      </c>
    </row>
    <row r="31" spans="2:16" x14ac:dyDescent="0.2">
      <c r="B31" s="15" t="str">
        <f t="shared" si="4"/>
        <v>Constituire/(incorporare) prime de emisiune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/>
      <c r="L31" s="10">
        <v>0</v>
      </c>
      <c r="M31" s="16">
        <f t="shared" si="5"/>
        <v>0</v>
      </c>
      <c r="N31" s="10"/>
      <c r="O31" s="16">
        <f t="shared" si="8"/>
        <v>0</v>
      </c>
    </row>
    <row r="32" spans="2:16" x14ac:dyDescent="0.2">
      <c r="B32" s="15" t="str">
        <f t="shared" si="4"/>
        <v>Constituire rezerve legale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/>
      <c r="L32" s="10">
        <v>0</v>
      </c>
      <c r="M32" s="16">
        <f t="shared" si="5"/>
        <v>0</v>
      </c>
      <c r="N32" s="10"/>
      <c r="O32" s="16">
        <f t="shared" si="8"/>
        <v>0</v>
      </c>
    </row>
    <row r="33" spans="2:16" x14ac:dyDescent="0.2">
      <c r="B33" s="15" t="str">
        <f t="shared" si="4"/>
        <v>Incorporare alte rezerve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/>
      <c r="L33" s="10">
        <v>0</v>
      </c>
      <c r="M33" s="16">
        <f t="shared" si="5"/>
        <v>0</v>
      </c>
      <c r="N33" s="10"/>
      <c r="O33" s="16">
        <f t="shared" si="8"/>
        <v>0</v>
      </c>
    </row>
    <row r="34" spans="2:16" x14ac:dyDescent="0.2">
      <c r="B34" s="15" t="str">
        <f t="shared" si="4"/>
        <v>Rascumparare actiuni proprii</v>
      </c>
      <c r="C34" s="10">
        <v>0</v>
      </c>
      <c r="D34" s="10">
        <v>0</v>
      </c>
      <c r="E34" s="10">
        <v>0</v>
      </c>
      <c r="F34" s="10">
        <v>0</v>
      </c>
      <c r="G34" s="10">
        <v>-3782053.62</v>
      </c>
      <c r="H34" s="10">
        <v>0</v>
      </c>
      <c r="I34" s="10">
        <v>0</v>
      </c>
      <c r="J34" s="10">
        <v>0</v>
      </c>
      <c r="K34" s="10"/>
      <c r="L34" s="10">
        <v>0</v>
      </c>
      <c r="M34" s="16">
        <f t="shared" si="5"/>
        <v>-3782053.62</v>
      </c>
      <c r="N34" s="10"/>
      <c r="O34" s="16">
        <f t="shared" si="8"/>
        <v>-3782053.62</v>
      </c>
    </row>
    <row r="35" spans="2:16" x14ac:dyDescent="0.2">
      <c r="B35" s="15" t="str">
        <f t="shared" si="4"/>
        <v>Vanzare actiuni proprii</v>
      </c>
      <c r="C35" s="10">
        <v>0</v>
      </c>
      <c r="D35" s="10">
        <v>0</v>
      </c>
      <c r="E35" s="10">
        <v>0</v>
      </c>
      <c r="F35" s="10">
        <v>0</v>
      </c>
      <c r="G35" s="10">
        <v>256156.26</v>
      </c>
      <c r="H35" s="10">
        <v>0</v>
      </c>
      <c r="I35" s="10">
        <f>-G35</f>
        <v>-256156.26</v>
      </c>
      <c r="J35" s="10">
        <v>0</v>
      </c>
      <c r="K35" s="10"/>
      <c r="L35" s="10">
        <v>0</v>
      </c>
      <c r="M35" s="16">
        <f t="shared" si="5"/>
        <v>0</v>
      </c>
      <c r="N35" s="10"/>
      <c r="O35" s="16">
        <f>SUM(M35:N35)</f>
        <v>0</v>
      </c>
    </row>
    <row r="36" spans="2:16" x14ac:dyDescent="0.2">
      <c r="B36" s="15" t="str">
        <f t="shared" si="4"/>
        <v>Diferente de conversie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/>
      <c r="L36" s="10">
        <f>-SOCI!C35</f>
        <v>110517.25093754267</v>
      </c>
      <c r="M36" s="16">
        <f>SUM(C36:L36)</f>
        <v>110517.25093754267</v>
      </c>
      <c r="N36" s="10"/>
      <c r="O36" s="16">
        <f t="shared" si="8"/>
        <v>110517.25093754267</v>
      </c>
    </row>
    <row r="37" spans="2:16" x14ac:dyDescent="0.2">
      <c r="B37" s="15" t="str">
        <f t="shared" si="4"/>
        <v>Castiguri legate de instrumentele de capitaluri proprii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1805557.73</v>
      </c>
      <c r="I37" s="10">
        <f>-H37</f>
        <v>-1805557.73</v>
      </c>
      <c r="J37" s="10">
        <v>0</v>
      </c>
      <c r="K37" s="10"/>
      <c r="L37" s="10">
        <v>0</v>
      </c>
      <c r="M37" s="16">
        <f>SUM(C37:K37)</f>
        <v>0</v>
      </c>
      <c r="N37" s="10"/>
      <c r="O37" s="16">
        <f t="shared" si="8"/>
        <v>0</v>
      </c>
    </row>
    <row r="38" spans="2:16" x14ac:dyDescent="0.2">
      <c r="B38" s="15" t="str">
        <f t="shared" si="4"/>
        <v>Subscriere la capitalul social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/>
      <c r="L38" s="10">
        <v>0</v>
      </c>
      <c r="M38" s="16">
        <f>SUM(C38:K38)</f>
        <v>0</v>
      </c>
      <c r="N38" s="10"/>
      <c r="O38" s="16">
        <f t="shared" si="8"/>
        <v>0</v>
      </c>
    </row>
    <row r="39" spans="2:16" x14ac:dyDescent="0.2">
      <c r="B39" s="15" t="str">
        <f t="shared" si="4"/>
        <v>Rezultat reportat din corectarea erorilor contabile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-607599.8549975208</v>
      </c>
      <c r="K39" s="10"/>
      <c r="L39" s="10">
        <v>0</v>
      </c>
      <c r="M39" s="16">
        <f>SUM(C39:K39)</f>
        <v>-607599.8549975208</v>
      </c>
      <c r="N39" s="10"/>
      <c r="O39" s="16">
        <f t="shared" si="8"/>
        <v>-607599.8549975208</v>
      </c>
    </row>
    <row r="40" spans="2:16" x14ac:dyDescent="0.2">
      <c r="B40" s="15" t="str">
        <f t="shared" si="4"/>
        <v>Repartizare dividende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/>
      <c r="L40" s="10">
        <v>0</v>
      </c>
      <c r="M40" s="16">
        <f>SUM(C40:K40)</f>
        <v>0</v>
      </c>
      <c r="N40" s="10"/>
      <c r="O40" s="16">
        <f t="shared" si="8"/>
        <v>0</v>
      </c>
    </row>
    <row r="41" spans="2:16" x14ac:dyDescent="0.2">
      <c r="B41" s="15" t="str">
        <f t="shared" si="4"/>
        <v xml:space="preserve">Interese minoritare </v>
      </c>
      <c r="C41" s="16">
        <v>0</v>
      </c>
      <c r="D41" s="16">
        <v>0</v>
      </c>
      <c r="E41" s="16">
        <v>0</v>
      </c>
      <c r="F41" s="10">
        <v>4869.4000000000015</v>
      </c>
      <c r="G41" s="16">
        <v>0</v>
      </c>
      <c r="H41" s="16">
        <v>0</v>
      </c>
      <c r="I41" s="16">
        <v>0</v>
      </c>
      <c r="J41" s="16">
        <v>0</v>
      </c>
      <c r="K41" s="10">
        <v>0</v>
      </c>
      <c r="L41" s="16">
        <v>0</v>
      </c>
      <c r="M41" s="16">
        <f>SUM(C41:K41)</f>
        <v>4869.4000000000015</v>
      </c>
      <c r="N41" s="10">
        <f>SOFP!C39+SOFP!C40-SOFP!D39-SOFP!D40-N26</f>
        <v>-209281.87366492278</v>
      </c>
      <c r="O41" s="16">
        <f t="shared" si="8"/>
        <v>-204412.47366492279</v>
      </c>
    </row>
    <row r="42" spans="2:16" s="5" customFormat="1" ht="10.8" thickBot="1" x14ac:dyDescent="0.25">
      <c r="B42" s="13">
        <v>44926</v>
      </c>
      <c r="C42" s="14">
        <f>SOFP!C24</f>
        <v>91139498.802923203</v>
      </c>
      <c r="D42" s="14">
        <f>SOFP!C25</f>
        <v>263971.34946000006</v>
      </c>
      <c r="E42" s="14">
        <f>SOFP!C26</f>
        <v>23185000.559999999</v>
      </c>
      <c r="F42" s="14">
        <f>SUM(SOFP!C27:C28)</f>
        <v>6367436.6373799983</v>
      </c>
      <c r="G42" s="14">
        <f>SOFP!C29</f>
        <v>-7535897.3600000003</v>
      </c>
      <c r="H42" s="14">
        <f>SOFP!C30</f>
        <v>1805557.73</v>
      </c>
      <c r="I42" s="14">
        <f>SOFP!C31</f>
        <v>4206339.55</v>
      </c>
      <c r="J42" s="14">
        <f>SUM(SOFP!C32:C34)</f>
        <v>116464955.10516244</v>
      </c>
      <c r="K42" s="14">
        <v>-6249356.4304936295</v>
      </c>
      <c r="L42" s="14">
        <f>SOFP!C37</f>
        <v>151199.08751694299</v>
      </c>
      <c r="M42" s="14">
        <f>SUM(C42:L42)</f>
        <v>229798705.03194898</v>
      </c>
      <c r="N42" s="38">
        <f>SUM(SOFP!C39:C40)</f>
        <v>-75767.033483919338</v>
      </c>
      <c r="O42" s="14">
        <f>SUM(M42:N42)</f>
        <v>229722937.99846506</v>
      </c>
      <c r="P42" s="28"/>
    </row>
    <row r="43" spans="2:16" x14ac:dyDescent="0.2">
      <c r="B43" s="48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4"/>
      <c r="O43" s="35"/>
    </row>
    <row r="44" spans="2:16" x14ac:dyDescent="0.2">
      <c r="N44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305EB6EB3E6428C0670BDD6BC8EBB" ma:contentTypeVersion="11" ma:contentTypeDescription="Create a new document." ma:contentTypeScope="" ma:versionID="72c73d2f86d309e0102cd68ecf3d4686">
  <xsd:schema xmlns:xsd="http://www.w3.org/2001/XMLSchema" xmlns:xs="http://www.w3.org/2001/XMLSchema" xmlns:p="http://schemas.microsoft.com/office/2006/metadata/properties" xmlns:ns2="768845df-e472-4525-8504-002199534bf3" xmlns:ns3="8f3aa1c6-8172-45e6-adee-1fbe2a65b9e1" targetNamespace="http://schemas.microsoft.com/office/2006/metadata/properties" ma:root="true" ma:fieldsID="3e6e163ca554fa324ab052240b836cd8" ns2:_="" ns3:_="">
    <xsd:import namespace="768845df-e472-4525-8504-002199534bf3"/>
    <xsd:import namespace="8f3aa1c6-8172-45e6-adee-1fbe2a65b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45df-e472-4525-8504-002199534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db6b2f-cd73-47d6-a714-3a074e2d25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aa1c6-8172-45e6-adee-1fbe2a65b9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45df-e472-4525-8504-002199534b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8D2E4B-F18C-4A34-877A-87CD761F3A27}"/>
</file>

<file path=customXml/itemProps2.xml><?xml version="1.0" encoding="utf-8"?>
<ds:datastoreItem xmlns:ds="http://schemas.openxmlformats.org/officeDocument/2006/customXml" ds:itemID="{9773A84B-962E-4B9D-80D4-122056CA300F}"/>
</file>

<file path=customXml/itemProps3.xml><?xml version="1.0" encoding="utf-8"?>
<ds:datastoreItem xmlns:ds="http://schemas.openxmlformats.org/officeDocument/2006/customXml" ds:itemID="{1744C926-73AA-4B23-A9F6-D3736B07A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SOFP</vt:lpstr>
      <vt:lpstr>SOCI</vt:lpstr>
      <vt:lpstr>SOCF</vt:lpstr>
      <vt:lpstr>SOCE</vt:lpstr>
      <vt:lpstr>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Porsega</dc:creator>
  <cp:lastModifiedBy>Diana Porsega</cp:lastModifiedBy>
  <dcterms:created xsi:type="dcterms:W3CDTF">2023-12-14T10:21:11Z</dcterms:created>
  <dcterms:modified xsi:type="dcterms:W3CDTF">2023-12-14T13:04:58Z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0x010100901305EB6EB3E6428C0670BDD6BC8EBB</vt:lpwstr>
  </property>
</Properties>
</file>